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_rels/sheet12.xml.rels" ContentType="application/vnd.openxmlformats-package.relationships+xml"/>
  <Override PartName="/xl/worksheets/_rels/sheet13.xml.rels" ContentType="application/vnd.openxmlformats-package.relationships+xml"/>
  <Override PartName="/xl/worksheets/_rels/sheet14.xml.rels" ContentType="application/vnd.openxmlformats-package.relationships+xml"/>
  <Override PartName="/xl/worksheets/_rels/sheet15.xml.rels" ContentType="application/vnd.openxmlformats-package.relationships+xml"/>
  <Override PartName="/xl/worksheets/_rels/sheet16.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_rels/drawing1.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説明" sheetId="1" state="visible" r:id="rId2"/>
    <sheet name="入力シート" sheetId="2" state="visible" r:id="rId3"/>
    <sheet name="結果シート" sheetId="3" state="visible" r:id="rId4"/>
    <sheet name="計算シートorigin" sheetId="4" state="visible" r:id="rId5"/>
    <sheet name="得苗計算シート1" sheetId="5" state="hidden" r:id="rId6"/>
    <sheet name="得苗計算シート2" sheetId="6" state="hidden" r:id="rId7"/>
    <sheet name="得苗計算シート3" sheetId="7" state="hidden" r:id="rId8"/>
    <sheet name="得苗計算シート4" sheetId="8" state="hidden" r:id="rId9"/>
    <sheet name="得苗計算シート5" sheetId="9" state="hidden" r:id="rId10"/>
    <sheet name="計算シート２" sheetId="10" state="hidden" r:id="rId11"/>
    <sheet name="計算シート3" sheetId="11" state="hidden" r:id="rId12"/>
    <sheet name="計算シート4" sheetId="12" state="hidden" r:id="rId13"/>
    <sheet name="計算シート5" sheetId="13" state="hidden" r:id="rId14"/>
    <sheet name="計算シート6" sheetId="14" state="hidden" r:id="rId15"/>
    <sheet name="計算シート7" sheetId="15" state="hidden" r:id="rId16"/>
    <sheet name="計算シート8" sheetId="16" state="hidden" r:id="rId17"/>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<sst xmlns="http://schemas.openxmlformats.org/spreadsheetml/2006/main" count="2418" uniqueCount="257">
  <si>
    <t xml:space="preserve">工程管理表の利用方法について</t>
  </si>
  <si>
    <t xml:space="preserve">（一部、「新しいコンテナ苗生産方法の提案」P29より抜粋）</t>
  </si>
  <si>
    <t xml:space="preserve">概要</t>
  </si>
  <si>
    <t xml:space="preserve">この工程管理表は、プロジェクト「優良苗の安定供給と下刈り省力化による一貫作業システム体型の開発」と、</t>
  </si>
  <si>
    <t xml:space="preserve">プロジェクト「成長に優れた苗木を活用した施業モデルの開発」において、コンテナ苗の新たな育苗方法を開発する際に、</t>
  </si>
  <si>
    <t xml:space="preserve">育苗方法ごとの労務日数や直接経費の違いを評価するために開発したツールです。</t>
  </si>
  <si>
    <t xml:space="preserve">工程管理表は、一つの製品を生産するための過程を、個別の作業（工程）に分解した上で、①工程間の相互関係、②各工程の実施時期、</t>
  </si>
  <si>
    <t xml:space="preserve">③各工程に必要な設備、材料、労務（人数、時間）、費用、④各工程における歩留まりなどを表計算ソフトの表にまとめたものです。</t>
  </si>
  <si>
    <t xml:space="preserve">工場での生産・品質管理で秘匿用いられているものです。</t>
  </si>
  <si>
    <t xml:space="preserve">このツールを苗木生産に利用して、生産規模、機械設備や施設の状況に応じた育苗方法を決める際に、労務や生産コストの試算を行うことができます。</t>
  </si>
  <si>
    <t xml:space="preserve">このファイルは、スギの１年生幼苗をコンテナに移植して育苗する方法について作成しました。</t>
  </si>
  <si>
    <t xml:space="preserve">すべての工程を網羅できているわけではありません（例えば追肥が入っていません）。また、計算に際していろいろな仮定をおいております。</t>
  </si>
  <si>
    <t xml:space="preserve">このファイルを参考にしていただき、より現場に即した使いやすい形に改良し、ご利用いただければ幸いです。</t>
  </si>
  <si>
    <t xml:space="preserve">以下に各シートに関する簡単な説明を記載します。</t>
  </si>
  <si>
    <t xml:space="preserve">この工程管理表の作成には、プロジェクト参画機関の皆様のご協力を頂き、いくつかの工程について実証データや事例の記載をさせていただいております。</t>
  </si>
  <si>
    <t xml:space="preserve">この場を借りて御礼申し上げます。</t>
  </si>
  <si>
    <t xml:space="preserve">入力シート</t>
  </si>
  <si>
    <t xml:space="preserve">コンテナ苗生産の基本事項、労務、資材費、設備費（施設、機械）に関して、入力するシートです。</t>
  </si>
  <si>
    <t xml:space="preserve">青色のセルは、プルダウンで値を選択できるようになっています。適当な選択肢がない場合は、その他で値を入力してください。</t>
  </si>
  <si>
    <t xml:space="preserve">緑色のセルは、値や項目を直接入力してください。</t>
  </si>
  <si>
    <t xml:space="preserve">設備費（施設、機械）には、空欄にしている追加の記入欄を作成しています。必要に応じて、追加削除してください。計算シートに対応しています。</t>
  </si>
  <si>
    <t xml:space="preserve">他の項目については、追加分の空欄を計算シートに作成しておりません。必要に応じて、計算シートで項目の追加をお願いします。</t>
  </si>
  <si>
    <t xml:space="preserve">追加する場合は、計算シートで作業時期に相当する部分に行を挿入し、追加した項目に関連する部分（労務日数、労務費、資材費、設備費）に枠を設定します。</t>
  </si>
  <si>
    <t xml:space="preserve">例えば、「追肥」を追加する場合、計算シートの「消毒」と「出荷」の間に行を挿入します。</t>
  </si>
  <si>
    <r>
      <rPr>
        <sz val="20"/>
        <color rgb="FF000000"/>
        <rFont val="メイリオ"/>
        <family val="2"/>
        <charset val="128"/>
      </rPr>
      <t xml:space="preserve">計算シートの「労務日数」の列では、</t>
    </r>
    <r>
      <rPr>
        <sz val="20"/>
        <color rgb="FFFF0000"/>
        <rFont val="メイリオ"/>
        <family val="2"/>
        <charset val="128"/>
      </rPr>
      <t xml:space="preserve">1回あたりに要する時間など</t>
    </r>
    <r>
      <rPr>
        <sz val="20"/>
        <color rgb="FF000000"/>
        <rFont val="メイリオ"/>
        <family val="2"/>
        <charset val="128"/>
      </rPr>
      <t xml:space="preserve">（「単位作業」の列）を記入し、全本数分の合計人日（「合計」の列）を計算できるようにします。</t>
    </r>
  </si>
  <si>
    <t xml:space="preserve">計算シートの「労務費」の列では、「労務日数」の合計に「単価」を掛け合わせて、「合計」と「1本あたり」の額を算出できるようにします。</t>
  </si>
  <si>
    <r>
      <rPr>
        <sz val="20"/>
        <color rgb="FF000000"/>
        <rFont val="メイリオ"/>
        <family val="2"/>
        <charset val="128"/>
      </rPr>
      <t xml:space="preserve">計算シートの「資材費」の列では、「</t>
    </r>
    <r>
      <rPr>
        <sz val="20"/>
        <color rgb="FFFF0000"/>
        <rFont val="メイリオ"/>
        <family val="2"/>
        <charset val="128"/>
      </rPr>
      <t xml:space="preserve">単価</t>
    </r>
    <r>
      <rPr>
        <sz val="20"/>
        <color rgb="FF000000"/>
        <rFont val="メイリオ"/>
        <family val="2"/>
        <charset val="128"/>
      </rPr>
      <t xml:space="preserve">」と「</t>
    </r>
    <r>
      <rPr>
        <sz val="20"/>
        <color rgb="FFFF0000"/>
        <rFont val="メイリオ"/>
        <family val="2"/>
        <charset val="128"/>
      </rPr>
      <t xml:space="preserve">量</t>
    </r>
    <r>
      <rPr>
        <sz val="20"/>
        <color rgb="FF000000"/>
        <rFont val="メイリオ"/>
        <family val="2"/>
        <charset val="128"/>
      </rPr>
      <t xml:space="preserve">」を記入し、生産本数に応じて「合計」と「1本あたり」の額を算出できるようにします。</t>
    </r>
  </si>
  <si>
    <r>
      <rPr>
        <sz val="20"/>
        <color rgb="FF000000"/>
        <rFont val="メイリオ"/>
        <family val="2"/>
        <charset val="128"/>
      </rPr>
      <t xml:space="preserve">もし「追肥」に必要な設備があれば、計算シートの「設備費」の列で、装置の追加（「</t>
    </r>
    <r>
      <rPr>
        <sz val="20"/>
        <color rgb="FFFF0000"/>
        <rFont val="メイリオ"/>
        <family val="2"/>
        <charset val="128"/>
      </rPr>
      <t xml:space="preserve">単価</t>
    </r>
    <r>
      <rPr>
        <sz val="20"/>
        <color rgb="FF000000"/>
        <rFont val="メイリオ"/>
        <family val="2"/>
        <charset val="128"/>
      </rPr>
      <t xml:space="preserve">」と「</t>
    </r>
    <r>
      <rPr>
        <sz val="20"/>
        <color rgb="FFFF0000"/>
        <rFont val="メイリオ"/>
        <family val="2"/>
        <charset val="128"/>
      </rPr>
      <t xml:space="preserve">耐用年数</t>
    </r>
    <r>
      <rPr>
        <sz val="20"/>
        <color rgb="FF000000"/>
        <rFont val="メイリオ"/>
        <family val="2"/>
        <charset val="128"/>
      </rPr>
      <t xml:space="preserve">」）をします。</t>
    </r>
  </si>
  <si>
    <t xml:space="preserve">※なお、生産本数や特苗率による変化を見たいので、単位作業や単価以外は、計算式で算出できるように記入をお願いします。</t>
  </si>
  <si>
    <t xml:space="preserve">※単位作業や単価は、入力シートで入力できるように、計算シート上のセルにリンクをはると、値が変わったときの修正がしやすくなります。</t>
  </si>
  <si>
    <t xml:space="preserve">この例では、入力シートでの追加は、「労務」で1回あたりの要する時間など、「資材」で単価と量、「設備」があれば単価と耐用年数になります。</t>
  </si>
  <si>
    <t xml:space="preserve">「説明」の欄に、各入力項目で想定している内容の説明を記載しています。必要に応じて修正をお願いいたします。</t>
  </si>
  <si>
    <t xml:space="preserve">結果シート</t>
  </si>
  <si>
    <t xml:space="preserve">試算結果が出力されます。</t>
  </si>
  <si>
    <t xml:space="preserve">目標本数、想定した得苗率、実際の生産本数と、労務日数、労務費、資材費、設備費、以上の合計の価格（直接）が記載されます。</t>
  </si>
  <si>
    <t xml:space="preserve">一番上の数字は、入力シートに入力した値での計算結果が示されます。この値は計算シートorigin のシートを反映しています。</t>
  </si>
  <si>
    <t xml:space="preserve">青色の７行は、得苗率を一定にして、目標本数が変化した場合の結果を示しています。</t>
  </si>
  <si>
    <t xml:space="preserve">紫色の５行は、目標本数を一定にして、得苗率が変化した場合の結果を示しています。</t>
  </si>
  <si>
    <t xml:space="preserve">上段のグラフ：得苗率が一定で、目標本数が変化した場合の、合計（苗木１本の直接経費）（左図）と労務・資材・設備費（右図）を示しています。</t>
  </si>
  <si>
    <t xml:space="preserve">下段のグラフ：目標本数が一定で、得苗率が変化した場合の、合計（苗木１本の直接経費）（左図）と労務・資材・設備費（右図）を示しています。</t>
  </si>
  <si>
    <t xml:space="preserve">計算シートorigin</t>
  </si>
  <si>
    <t xml:space="preserve">工程管理表になります。</t>
  </si>
  <si>
    <t xml:space="preserve">項目、時期、基本事項（フロー図）、労務日数、労務費、資材費、設備費　に分かれて示しています。</t>
  </si>
  <si>
    <t xml:space="preserve">フロー図を作成し、項目を決め、それに対応させる形で、各値を記入する形になっています。</t>
  </si>
  <si>
    <t xml:space="preserve">青色のセルは、入力シートで入力した値が反映されます。</t>
  </si>
  <si>
    <t xml:space="preserve">緑色のセルは、青色のセルの入力値に応じて、算出されます。</t>
  </si>
  <si>
    <t xml:space="preserve">最下段の行に、労務日数、労務費、資材費、設備費について、それぞれの合計値と１本あたりの額が算出されます。</t>
  </si>
  <si>
    <t xml:space="preserve">左下隅のセルに、労務日数合計、労務費＋資材費＋設備費の合計額、１本あたりの合計値が示されます。</t>
  </si>
  <si>
    <t xml:space="preserve">AP35-AW36は、結果シートに反映される値ですので、消去しないようにお願いします。</t>
  </si>
  <si>
    <t xml:space="preserve">結果のグラフの元となる計算シートを非表示にしてあります。</t>
  </si>
  <si>
    <t xml:space="preserve">エクセルのメニューバーの、「フォーマット」ー「シート」ー「再表示する」でシートを選択して表示することができます。　</t>
  </si>
  <si>
    <t xml:space="preserve">フロー図を変更して、項目の行を追加する場合、計算シートoriginのシートの変更が他のシートに反映されません（すみません）ので、</t>
  </si>
  <si>
    <t xml:space="preserve">他のシートを再表示して、origin のシートと同様の修正をお願いします。</t>
  </si>
  <si>
    <t xml:space="preserve">※追加方法の例を、入力シートの説明の部分に記載しましたので、参考にして下さい。</t>
  </si>
  <si>
    <t xml:space="preserve">今後、他の育苗方法についても同様の工程管理表の基礎シートを公表する予定です。</t>
  </si>
  <si>
    <t xml:space="preserve">著作権・ライセンスなど</t>
  </si>
  <si>
    <t xml:space="preserve">本ツールの著作権は、（国）森林総合研究所 が所有します。</t>
  </si>
  <si>
    <t xml:space="preserve">本ツールは、クリエイティブコモンズ (CC BY 4.0) にて公開します。本ツールの個人または商用利用、改変、二次配布に制限はありませんが、本ツールを利用して得られた成果の公表、本ツールの二次配布（改変したうえでの二次配布も含む）の際には、本ツールの原作者クレジット（（国）森林総合研究所）、及び配布元（https://www.ffpri.go.jp/labs/conwed/pro_achie1_1.html）の表示をお願いします。</t>
  </si>
  <si>
    <t xml:space="preserve">免責事項</t>
  </si>
  <si>
    <t xml:space="preserve">本ツールの利用によって、利用者または第三者が損害を被った場合においても（国）森林総合研究所は一切の責任を負担いたしません。</t>
  </si>
  <si>
    <t xml:space="preserve">入力項目</t>
  </si>
  <si>
    <r>
      <rPr>
        <sz val="20"/>
        <color rgb="FF0070C0"/>
        <rFont val="メイリオ"/>
        <family val="2"/>
        <charset val="128"/>
      </rPr>
      <t xml:space="preserve">■</t>
    </r>
    <r>
      <rPr>
        <sz val="20"/>
        <color rgb="FF000000"/>
        <rFont val="メイリオ"/>
        <family val="2"/>
        <charset val="128"/>
      </rPr>
      <t xml:space="preserve">はプルダウンから選択し、</t>
    </r>
    <r>
      <rPr>
        <sz val="20"/>
        <color rgb="FF00B050"/>
        <rFont val="メイリオ"/>
        <family val="2"/>
        <charset val="128"/>
      </rPr>
      <t xml:space="preserve">■</t>
    </r>
    <r>
      <rPr>
        <sz val="20"/>
        <color rgb="FF000000"/>
        <rFont val="メイリオ"/>
        <family val="2"/>
        <charset val="128"/>
      </rPr>
      <t xml:space="preserve">は直接入力して下さい</t>
    </r>
  </si>
  <si>
    <r>
      <rPr>
        <sz val="20"/>
        <color rgb="FF000000"/>
        <rFont val="メイリオ"/>
        <family val="2"/>
        <charset val="128"/>
      </rPr>
      <t xml:space="preserve">入力（</t>
    </r>
    <r>
      <rPr>
        <sz val="20"/>
        <color rgb="FF0070C0"/>
        <rFont val="メイリオ"/>
        <family val="2"/>
        <charset val="128"/>
      </rPr>
      <t xml:space="preserve">プルダウンから選択</t>
    </r>
    <r>
      <rPr>
        <sz val="20"/>
        <color rgb="FF000000"/>
        <rFont val="メイリオ"/>
        <family val="2"/>
        <charset val="128"/>
      </rPr>
      <t xml:space="preserve">、もしくは、</t>
    </r>
    <r>
      <rPr>
        <sz val="20"/>
        <color rgb="FF00B050"/>
        <rFont val="メイリオ"/>
        <family val="2"/>
        <charset val="128"/>
      </rPr>
      <t xml:space="preserve">直接入力</t>
    </r>
    <r>
      <rPr>
        <sz val="20"/>
        <color rgb="FF000000"/>
        <rFont val="メイリオ"/>
        <family val="2"/>
        <charset val="128"/>
      </rPr>
      <t xml:space="preserve">）</t>
    </r>
  </si>
  <si>
    <t xml:space="preserve">説明</t>
  </si>
  <si>
    <t xml:space="preserve">発芽率・移植率</t>
  </si>
  <si>
    <t xml:space="preserve">％</t>
  </si>
  <si>
    <t xml:space="preserve">1年生幼苗移植の場合、100％を記載しています</t>
  </si>
  <si>
    <t xml:space="preserve">作業後の歩留まり</t>
  </si>
  <si>
    <t xml:space="preserve">得苗率</t>
  </si>
  <si>
    <t xml:space="preserve">目標生産本数</t>
  </si>
  <si>
    <t xml:space="preserve">本</t>
  </si>
  <si>
    <t xml:space="preserve">出荷本数</t>
  </si>
  <si>
    <t xml:space="preserve">育苗コンテナ</t>
  </si>
  <si>
    <t xml:space="preserve">本/コンテナ</t>
  </si>
  <si>
    <t xml:space="preserve">cc/孔</t>
  </si>
  <si>
    <t xml:space="preserve">150cc-40本、300cc-24本を想定しています。本数減にも対応可能です</t>
  </si>
  <si>
    <t xml:space="preserve">苗木の密度</t>
  </si>
  <si>
    <t xml:space="preserve">本/m2</t>
  </si>
  <si>
    <t xml:space="preserve">m2/容器</t>
  </si>
  <si>
    <t xml:space="preserve">容器面積45cm x 30cm で密度を計算しています</t>
  </si>
  <si>
    <t xml:space="preserve">コンテナの育苗面積</t>
  </si>
  <si>
    <t xml:space="preserve">倍</t>
  </si>
  <si>
    <t xml:space="preserve">育苗に必要な面積を、コンテナの面積の3倍と仮定しています（両側に通路確保）</t>
  </si>
  <si>
    <t xml:space="preserve">1日の労働時間</t>
  </si>
  <si>
    <t xml:space="preserve">時間</t>
  </si>
  <si>
    <t xml:space="preserve">注：休憩時間等の考慮をしていません</t>
  </si>
  <si>
    <t xml:space="preserve">労務単価</t>
  </si>
  <si>
    <t xml:space="preserve">円</t>
  </si>
  <si>
    <t xml:space="preserve">軽作業員を想定して記載しています（→　追加説明）</t>
  </si>
  <si>
    <t xml:space="preserve">＊（追加説明）一定の労務単価を仮定しています。実際には、作業内容に応じて労務単価を変えていただければと思います。</t>
  </si>
  <si>
    <t xml:space="preserve">労務</t>
  </si>
  <si>
    <t xml:space="preserve">項目の変更や追加、回数の追加、は適宜計算シート中にお願いします。</t>
  </si>
  <si>
    <t xml:space="preserve">培地詰め＋移植作業</t>
  </si>
  <si>
    <t xml:space="preserve">分/コンテナ</t>
  </si>
  <si>
    <t xml:space="preserve">プロジェクトでの実証試験で得られた平均値を記載しています</t>
  </si>
  <si>
    <t xml:space="preserve">作業日誌等の各自のデータをご記入下さい。</t>
  </si>
  <si>
    <t xml:space="preserve">出荷</t>
  </si>
  <si>
    <t xml:space="preserve">本/日</t>
  </si>
  <si>
    <t xml:space="preserve">消毒時間と頻度</t>
  </si>
  <si>
    <t xml:space="preserve">時間/回</t>
  </si>
  <si>
    <t xml:space="preserve">回/年</t>
  </si>
  <si>
    <t xml:space="preserve">月1回2時間、5月から9月までを想定しています</t>
  </si>
  <si>
    <t xml:space="preserve">育苗管理（潅水、除草など）春夏秋</t>
  </si>
  <si>
    <t xml:space="preserve">分/日</t>
  </si>
  <si>
    <t xml:space="preserve">ヶ月</t>
  </si>
  <si>
    <t xml:space="preserve">30分/日、3月から10月までを想定しています</t>
  </si>
  <si>
    <t xml:space="preserve">作業日誌等の各自のデータをご記入下さい。適宜作業内容の追加をお願いします。</t>
  </si>
  <si>
    <t xml:space="preserve">育苗管理（潅水、除草など） 冬</t>
  </si>
  <si>
    <t xml:space="preserve">10分/日、11月から2月までを想定しています</t>
  </si>
  <si>
    <t xml:space="preserve">作業日誌等の各自のデータをご記入下さい。適宜、作業内容の追加をお願いします。</t>
  </si>
  <si>
    <t xml:space="preserve">資材費</t>
  </si>
  <si>
    <t xml:space="preserve">育苗容器</t>
  </si>
  <si>
    <t xml:space="preserve">円/個</t>
  </si>
  <si>
    <t xml:space="preserve">回使用</t>
  </si>
  <si>
    <t xml:space="preserve">150ccコンテナを想定しています</t>
  </si>
  <si>
    <t xml:space="preserve">培地</t>
  </si>
  <si>
    <t xml:space="preserve">円/袋</t>
  </si>
  <si>
    <t xml:space="preserve">L/袋</t>
  </si>
  <si>
    <t xml:space="preserve">150L/袋の培地を想定しています</t>
  </si>
  <si>
    <t xml:space="preserve">培地充填率</t>
  </si>
  <si>
    <t xml:space="preserve">一つの穴に150ccや300ccの何倍の量の培地を入れるかの計算値になります</t>
  </si>
  <si>
    <t xml:space="preserve">参考：</t>
  </si>
  <si>
    <t xml:space="preserve">1.1倍：165, 330cc</t>
  </si>
  <si>
    <t xml:space="preserve">1.2倍：180, 360cc</t>
  </si>
  <si>
    <t xml:space="preserve">1.3倍：195, 390cc</t>
  </si>
  <si>
    <t xml:space="preserve">1.4倍：210, 420cc</t>
  </si>
  <si>
    <t xml:space="preserve">培地1袋あたりのコンテナ数</t>
  </si>
  <si>
    <t xml:space="preserve">コンテナ/袋</t>
  </si>
  <si>
    <t xml:space="preserve">培地１袋で何コンテナ作成できるか、経験値の記載もしくは、ひとつ上のセルの培地充填率を参照して記載してください</t>
  </si>
  <si>
    <t xml:space="preserve">元肥</t>
  </si>
  <si>
    <t xml:space="preserve">kg/袋</t>
  </si>
  <si>
    <t xml:space="preserve">10kg/袋の緩効性肥料を想定しています</t>
  </si>
  <si>
    <t xml:space="preserve">培地１Lあたりの元肥混合</t>
  </si>
  <si>
    <t xml:space="preserve">g/L</t>
  </si>
  <si>
    <t xml:space="preserve">培地１Lあたり元肥を何ｇ混ぜるかを記載しています</t>
  </si>
  <si>
    <t xml:space="preserve">1年生幼苗</t>
  </si>
  <si>
    <t xml:space="preserve">円/本</t>
  </si>
  <si>
    <t xml:space="preserve">苗組価格、1年生幼苗の労務等は幼苗価格に含むと仮定しています</t>
  </si>
  <si>
    <t xml:space="preserve">消毒用薬品</t>
  </si>
  <si>
    <t xml:space="preserve">1kg/袋の薬品を想定しています</t>
  </si>
  <si>
    <t xml:space="preserve">梱包用土のう袋</t>
  </si>
  <si>
    <t xml:space="preserve">本/袋</t>
  </si>
  <si>
    <t xml:space="preserve">20円/枚の梱包用土のう袋、30本/枚を想定しています</t>
  </si>
  <si>
    <t xml:space="preserve">設備費（施設）：（適宜、削除や（追加施設）欄で追加をしてください）</t>
  </si>
  <si>
    <t xml:space="preserve">育苗ハウス</t>
  </si>
  <si>
    <t xml:space="preserve">円/㎡</t>
  </si>
  <si>
    <t xml:space="preserve">年</t>
  </si>
  <si>
    <t xml:space="preserve">単位面積あたりの価格を記載しています。（例）500万円/500㎡(1万円/㎡)：実績価格、耐用年数10年</t>
  </si>
  <si>
    <t xml:space="preserve">｀</t>
  </si>
  <si>
    <t xml:space="preserve">育苗棚（かん水施設あり）</t>
  </si>
  <si>
    <t xml:space="preserve">単位面積あたりの価格を記載しています。（例）2400円/㎡：実績価格、耐用年数7年
（例）80本/㎡（150ccコンテナの密度で240本/㎡。両側にコンテナと同じ面積の通路を用意すると仮定した）</t>
  </si>
  <si>
    <t xml:space="preserve">（追加施設）</t>
  </si>
  <si>
    <t xml:space="preserve">設備費（機械）：（適宜、削除や（追加機械）欄で追加をしてください）</t>
  </si>
  <si>
    <t xml:space="preserve">培地撹拌機</t>
  </si>
  <si>
    <t xml:space="preserve">円/台</t>
  </si>
  <si>
    <t xml:space="preserve">培地詰め機</t>
  </si>
  <si>
    <t xml:space="preserve">苗木抜取機</t>
  </si>
  <si>
    <t xml:space="preserve">1台の価格を記載しています。（例）60万円/台：実績価格、耐用年数7年</t>
  </si>
  <si>
    <t xml:space="preserve">移植用機械</t>
  </si>
  <si>
    <t xml:space="preserve">（追加機械）</t>
  </si>
  <si>
    <t xml:space="preserve">結果表示</t>
  </si>
  <si>
    <t xml:space="preserve">（本）</t>
  </si>
  <si>
    <t xml:space="preserve">（日）</t>
  </si>
  <si>
    <t xml:space="preserve">（円/本）</t>
  </si>
  <si>
    <t xml:space="preserve">（直接経費（円/本））</t>
  </si>
  <si>
    <t xml:space="preserve">入力シートに入力した値での結果（計算シートorigin）</t>
  </si>
  <si>
    <t xml:space="preserve">得苗率が一定で、本数が変化した場合</t>
  </si>
  <si>
    <t xml:space="preserve">本数が一定で、得苗率が変化した場合</t>
  </si>
  <si>
    <t xml:space="preserve">＊ 本数が増えると、特に10万本くらいまでは、1本あたりの労務費と</t>
  </si>
  <si>
    <t xml:space="preserve">（グラフ：合計（左図）と労務・資材・設備費（右図））</t>
  </si>
  <si>
    <t xml:space="preserve">設備費が減少するため、価格が低下する傾向にあります。</t>
  </si>
  <si>
    <t xml:space="preserve">＊労務費：消毒と育苗管理が、本数ではなく、回数で計算してあります。</t>
  </si>
  <si>
    <t xml:space="preserve">→　実際には本数あたりに変えたほうがよいかもしれません。</t>
  </si>
  <si>
    <t xml:space="preserve">＊設備費：機械の利用効率が高まるため、本数が増えると価格が下がります。</t>
  </si>
  <si>
    <t xml:space="preserve">ただし、規模拡大に伴う設備の追加を考慮に入れていません。</t>
  </si>
  <si>
    <t xml:space="preserve">1年生幼苗移植（ハウス使用なし）【1年生幼苗購入】</t>
  </si>
  <si>
    <t xml:space="preserve">cc/穴</t>
  </si>
  <si>
    <t xml:space="preserve">穴/トレイ</t>
  </si>
  <si>
    <t xml:space="preserve">円/日</t>
  </si>
  <si>
    <t xml:space="preserve">時間/日</t>
  </si>
  <si>
    <t xml:space="preserve">育苗面積</t>
  </si>
  <si>
    <t xml:space="preserve">労務日数</t>
  </si>
  <si>
    <t xml:space="preserve">労務費</t>
  </si>
  <si>
    <t xml:space="preserve">設備費</t>
  </si>
  <si>
    <t xml:space="preserve">育苗施設の面積</t>
  </si>
  <si>
    <t xml:space="preserve">m2</t>
  </si>
  <si>
    <t xml:space="preserve">必要生産本数</t>
  </si>
  <si>
    <t xml:space="preserve">時期</t>
  </si>
  <si>
    <t xml:space="preserve">育苗箇所</t>
  </si>
  <si>
    <t xml:space="preserve">単位作業</t>
  </si>
  <si>
    <t xml:space="preserve">合計</t>
  </si>
  <si>
    <t xml:space="preserve">備考</t>
  </si>
  <si>
    <t xml:space="preserve">人数</t>
  </si>
  <si>
    <t xml:space="preserve">日数</t>
  </si>
  <si>
    <t xml:space="preserve">単価</t>
  </si>
  <si>
    <t xml:space="preserve">本あたり</t>
  </si>
  <si>
    <t xml:space="preserve">量</t>
  </si>
  <si>
    <t xml:space="preserve">施設名</t>
  </si>
  <si>
    <t xml:space="preserve">耐用年数</t>
  </si>
  <si>
    <t xml:space="preserve">種子</t>
  </si>
  <si>
    <t xml:space="preserve">畑</t>
  </si>
  <si>
    <t xml:space="preserve">コンテナ</t>
  </si>
  <si>
    <t xml:space="preserve">肥料</t>
  </si>
  <si>
    <t xml:space="preserve">消毒剤</t>
  </si>
  <si>
    <t xml:space="preserve">3月-1</t>
  </si>
  <si>
    <t xml:space="preserve">追加施設</t>
  </si>
  <si>
    <t xml:space="preserve">播種</t>
  </si>
  <si>
    <t xml:space="preserve">コンテナ準備</t>
  </si>
  <si>
    <t xml:space="preserve">個</t>
  </si>
  <si>
    <t xml:space="preserve">（例）848円/個/40本/7回繰り返し使用</t>
  </si>
  <si>
    <t xml:space="preserve">（例）500万円/500㎡：実績価格（1万円/㎡）、耐用年数10年</t>
  </si>
  <si>
    <t xml:space="preserve">培地混合</t>
  </si>
  <si>
    <t xml:space="preserve">L</t>
  </si>
  <si>
    <t xml:space="preserve">（例）25コンテナ⇒1袋
150L/袋⇒1000本/袋</t>
  </si>
  <si>
    <t xml:space="preserve">培地攪拌機なし</t>
  </si>
  <si>
    <t xml:space="preserve">元肥混合</t>
  </si>
  <si>
    <t xml:space="preserve">kg</t>
  </si>
  <si>
    <t xml:space="preserve">（例）コンテナへの培地詰め＋幼苗移植の時間、21分/コンテナ（実証）</t>
  </si>
  <si>
    <t xml:space="preserve">（例）5g/L、10kg/袋</t>
  </si>
  <si>
    <t xml:space="preserve">培地詰め機なし</t>
  </si>
  <si>
    <t xml:space="preserve">1年生幼苗移植</t>
  </si>
  <si>
    <t xml:space="preserve">2～3月-2</t>
  </si>
  <si>
    <t xml:space="preserve">路地育苗棚</t>
  </si>
  <si>
    <t xml:space="preserve">本/人日</t>
  </si>
  <si>
    <t xml:space="preserve">人日</t>
  </si>
  <si>
    <t xml:space="preserve">注）上の行の培地詰め＋移植の時間を使って算出
（例）800本/人日:実証・聞き取り
1ヶ月以内の作業完了を条件とすると，作業員4名以上必要</t>
  </si>
  <si>
    <t xml:space="preserve">（例）苗組価格
1年生幼苗の労務等は未計算（幼苗価格に含む）</t>
  </si>
  <si>
    <t xml:space="preserve">（例）2400円/㎡：実績価格
耐用年数7年
（例）80本/㎡（両側にコンテナと同じ面積の通路を用意すると仮定）
1250㎡/10万本</t>
  </si>
  <si>
    <t xml:space="preserve">移植用機械なし</t>
  </si>
  <si>
    <t xml:space="preserve">消毒</t>
  </si>
  <si>
    <t xml:space="preserve">5月-9月-2</t>
  </si>
  <si>
    <t xml:space="preserve">人日/年</t>
  </si>
  <si>
    <t xml:space="preserve">（例）背負い式動憤、10万本、の消毒を2時間で実施</t>
  </si>
  <si>
    <t xml:space="preserve">人日/回</t>
  </si>
  <si>
    <t xml:space="preserve">円/袋(kg)</t>
  </si>
  <si>
    <t xml:space="preserve">（例）10万⇒500L
500倍⇒1kg
⇒2000円/回・10万本</t>
  </si>
  <si>
    <t xml:space="preserve">10月-2以降</t>
  </si>
  <si>
    <t xml:space="preserve">（例）1000本/人日の場合:実証・聞き取り
5千本/回ならば20回
5人以上/回必要</t>
  </si>
  <si>
    <t xml:space="preserve">円/枚</t>
  </si>
  <si>
    <t xml:space="preserve">本/枚</t>
  </si>
  <si>
    <t xml:space="preserve">（例）梱包用土のう袋
20円/枚、30本/枚　
3334枚/10万本</t>
  </si>
  <si>
    <t xml:space="preserve">（例）60万円/台：実績価格
耐用年数7年</t>
  </si>
  <si>
    <t xml:space="preserve">追加機械</t>
  </si>
  <si>
    <t xml:space="preserve">育苗管理
(生育期)</t>
  </si>
  <si>
    <t xml:space="preserve">3-10月</t>
  </si>
  <si>
    <t xml:space="preserve">（例）除草・かん水、240日、30分/日で計算</t>
  </si>
  <si>
    <t xml:space="preserve">育苗管理
（成長休止期）</t>
  </si>
  <si>
    <t xml:space="preserve">11月-2月</t>
  </si>
  <si>
    <t xml:space="preserve">（例）かん水、120日、10分/日で計算</t>
  </si>
  <si>
    <r>
      <rPr>
        <sz val="14"/>
        <color rgb="FFFF0000"/>
        <rFont val="ＭＳ Ｐゴシック"/>
        <family val="3"/>
        <charset val="128"/>
      </rPr>
      <t xml:space="preserve">※１</t>
    </r>
    <r>
      <rPr>
        <sz val="14"/>
        <color rgb="FF000000"/>
        <rFont val="ＭＳ Ｐゴシック"/>
        <family val="2"/>
        <charset val="1"/>
      </rPr>
      <t xml:space="preserve">　合計金額は初年度育苗開始時に要する経費</t>
    </r>
  </si>
  <si>
    <t xml:space="preserve">目標本数</t>
  </si>
  <si>
    <t xml:space="preserve">得苗</t>
  </si>
  <si>
    <t xml:space="preserve">生産本数</t>
  </si>
  <si>
    <t xml:space="preserve">価格</t>
  </si>
  <si>
    <r>
      <rPr>
        <sz val="14"/>
        <color rgb="FFFF0000"/>
        <rFont val="ＭＳ Ｐゴシック"/>
        <family val="3"/>
        <charset val="128"/>
      </rPr>
      <t xml:space="preserve">※２</t>
    </r>
    <r>
      <rPr>
        <sz val="14"/>
        <color rgb="FF000000"/>
        <rFont val="ＭＳ Ｐゴシック"/>
        <family val="2"/>
        <charset val="1"/>
      </rPr>
      <t xml:space="preserve">　「本あたり」は耐用年数を考慮した経費</t>
    </r>
  </si>
  <si>
    <t xml:space="preserve">1年生幼苗移植（スギの例）【1年生用苗購入】</t>
  </si>
  <si>
    <t xml:space="preserve">（例）800本/人日:実証・聞き取り
1ヶ月以内の作業完了を条件とすると，作業員4名以上必要</t>
  </si>
</sst>
</file>

<file path=xl/styles.xml><?xml version="1.0" encoding="utf-8"?>
<styleSheet xmlns="http://schemas.openxmlformats.org/spreadsheetml/2006/main">
  <numFmts count="18">
    <numFmt numFmtId="164" formatCode="General"/>
    <numFmt numFmtId="165" formatCode="0"/>
    <numFmt numFmtId="166" formatCode="#,##0;[RED]\-#,##0"/>
    <numFmt numFmtId="167" formatCode="#,##0.0;[RED]\-#,##0.0"/>
    <numFmt numFmtId="168" formatCode="0.00"/>
    <numFmt numFmtId="169" formatCode="0.0"/>
    <numFmt numFmtId="170" formatCode="#,##0_);[RED]\(#,##0\)"/>
    <numFmt numFmtId="171" formatCode="0.0_);[RED]\(0.0\)"/>
    <numFmt numFmtId="172" formatCode="#,##0\円"/>
    <numFmt numFmtId="173" formatCode="0%"/>
    <numFmt numFmtId="174" formatCode="General"/>
    <numFmt numFmtId="175" formatCode="#,##0.00\円"/>
    <numFmt numFmtId="176" formatCode="#,##0.00000\円"/>
    <numFmt numFmtId="177" formatCode="#,##0.0\円"/>
    <numFmt numFmtId="178" formatCode="&quot;労務計 &quot;#,##0&quot;人日&quot;"/>
    <numFmt numFmtId="179" formatCode="&quot;合計 &quot;#,##0\円"/>
    <numFmt numFmtId="180" formatCode="&quot;本あたり &quot;#,##0.00\円"/>
    <numFmt numFmtId="181" formatCode="#,##0_ ;[RED]\-#,##0\ "/>
  </numFmts>
  <fonts count="34">
    <font>
      <sz val="11"/>
      <color rgb="FF000000"/>
      <name val="ＭＳ Ｐゴシック"/>
      <family val="2"/>
      <charset val="1"/>
    </font>
    <font>
      <sz val="10"/>
      <name val="Arial"/>
      <family val="0"/>
      <charset val="128"/>
    </font>
    <font>
      <sz val="10"/>
      <name val="Arial"/>
      <family val="0"/>
      <charset val="128"/>
    </font>
    <font>
      <sz val="10"/>
      <name val="Arial"/>
      <family val="0"/>
      <charset val="128"/>
    </font>
    <font>
      <sz val="11"/>
      <name val="ＭＳ Ｐゴシック"/>
      <family val="3"/>
      <charset val="128"/>
    </font>
    <font>
      <sz val="20"/>
      <color rgb="FF000000"/>
      <name val="メイリオ"/>
      <family val="2"/>
      <charset val="128"/>
    </font>
    <font>
      <sz val="26"/>
      <color rgb="FF000000"/>
      <name val="メイリオ"/>
      <family val="2"/>
      <charset val="128"/>
    </font>
    <font>
      <sz val="20"/>
      <color rgb="FFFF0000"/>
      <name val="メイリオ"/>
      <family val="2"/>
      <charset val="128"/>
    </font>
    <font>
      <sz val="26"/>
      <color rgb="FF000000"/>
      <name val="ＭＳ Ｐゴシック"/>
      <family val="2"/>
      <charset val="1"/>
    </font>
    <font>
      <sz val="14"/>
      <color rgb="FF000000"/>
      <name val="ＭＳ Ｐゴシック"/>
      <family val="2"/>
      <charset val="1"/>
    </font>
    <font>
      <sz val="26"/>
      <color rgb="FFFF0000"/>
      <name val="メイリオ"/>
      <family val="2"/>
      <charset val="128"/>
    </font>
    <font>
      <sz val="20"/>
      <color rgb="FFFF0000"/>
      <name val="メイリオ"/>
      <family val="3"/>
      <charset val="128"/>
    </font>
    <font>
      <sz val="20"/>
      <color rgb="FFC9211E"/>
      <name val="メイリオ"/>
      <family val="3"/>
      <charset val="128"/>
    </font>
    <font>
      <sz val="36"/>
      <color rgb="FF000000"/>
      <name val="メイリオ"/>
      <family val="2"/>
      <charset val="128"/>
    </font>
    <font>
      <sz val="20"/>
      <color rgb="FF0070C0"/>
      <name val="メイリオ"/>
      <family val="2"/>
      <charset val="128"/>
    </font>
    <font>
      <sz val="20"/>
      <color rgb="FF00B050"/>
      <name val="メイリオ"/>
      <family val="2"/>
      <charset val="128"/>
    </font>
    <font>
      <sz val="20"/>
      <name val="メイリオ"/>
      <family val="2"/>
      <charset val="128"/>
    </font>
    <font>
      <sz val="36"/>
      <color rgb="FF000000"/>
      <name val="ＭＳ Ｐゴシック"/>
      <family val="2"/>
      <charset val="1"/>
    </font>
    <font>
      <sz val="19.2"/>
      <color rgb="FF595959"/>
      <name val="Meiryo"/>
      <family val="2"/>
    </font>
    <font>
      <sz val="14"/>
      <color rgb="FF595959"/>
      <name val="Meiryo"/>
      <family val="2"/>
    </font>
    <font>
      <sz val="16"/>
      <color rgb="FF595959"/>
      <name val="Meiryo"/>
      <family val="2"/>
    </font>
    <font>
      <sz val="19.2"/>
      <color rgb="FF595959"/>
      <name val="游ゴシック"/>
      <family val="2"/>
    </font>
    <font>
      <sz val="16"/>
      <color rgb="FF595959"/>
      <name val="游ゴシック"/>
      <family val="2"/>
    </font>
    <font>
      <sz val="16"/>
      <color rgb="FF595959"/>
      <name val="Calibri"/>
      <family val="2"/>
    </font>
    <font>
      <sz val="20"/>
      <color rgb="FF000000"/>
      <name val="ＭＳ Ｐゴシック"/>
      <family val="2"/>
      <charset val="128"/>
    </font>
    <font>
      <sz val="20"/>
      <color rgb="FF000000"/>
      <name val="ＭＳ Ｐゴシック"/>
      <family val="2"/>
      <charset val="1"/>
    </font>
    <font>
      <sz val="14"/>
      <name val="ＭＳ Ｐゴシック"/>
      <family val="3"/>
      <charset val="128"/>
    </font>
    <font>
      <sz val="20"/>
      <color rgb="FFFFFF00"/>
      <name val="ＭＳ Ｐゴシック"/>
      <family val="2"/>
      <charset val="1"/>
    </font>
    <font>
      <sz val="20"/>
      <color rgb="FFFFFF00"/>
      <name val="ＭＳ Ｐゴシック"/>
      <family val="3"/>
      <charset val="128"/>
    </font>
    <font>
      <sz val="20"/>
      <color rgb="FFFFFF00"/>
      <name val="ＭＳ Ｐゴシック"/>
      <family val="2"/>
      <charset val="128"/>
    </font>
    <font>
      <sz val="14"/>
      <color rgb="FF000000"/>
      <name val="ＭＳ Ｐゴシック"/>
      <family val="3"/>
      <charset val="128"/>
    </font>
    <font>
      <sz val="14"/>
      <color rgb="FFFF0000"/>
      <name val="ＭＳ Ｐゴシック"/>
      <family val="3"/>
      <charset val="128"/>
    </font>
    <font>
      <sz val="14"/>
      <color rgb="FFFFFF00"/>
      <name val="ＭＳ Ｐゴシック"/>
      <family val="2"/>
      <charset val="1"/>
    </font>
    <font>
      <sz val="11"/>
      <color rgb="FFFF0000"/>
      <name val="游明朝"/>
      <family val="2"/>
      <charset val="128"/>
    </font>
  </fonts>
  <fills count="11">
    <fill>
      <patternFill patternType="none"/>
    </fill>
    <fill>
      <patternFill patternType="gray125"/>
    </fill>
    <fill>
      <patternFill patternType="solid">
        <fgColor rgb="FF00B0F0"/>
        <bgColor rgb="FF4BACC6"/>
      </patternFill>
    </fill>
    <fill>
      <patternFill patternType="solid">
        <fgColor rgb="FF92D050"/>
        <bgColor rgb="FF9BBB59"/>
      </patternFill>
    </fill>
    <fill>
      <patternFill patternType="solid">
        <fgColor rgb="FFD7E4BD"/>
        <bgColor rgb="FFD9D9D9"/>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FDEADA"/>
        <bgColor rgb="FFEBF1DE"/>
      </patternFill>
    </fill>
    <fill>
      <patternFill patternType="solid">
        <fgColor rgb="FFFCD5B5"/>
        <bgColor rgb="FFFDEADA"/>
      </patternFill>
    </fill>
    <fill>
      <patternFill patternType="solid">
        <fgColor rgb="FFFFC000"/>
        <bgColor rgb="FFFF9900"/>
      </patternFill>
    </fill>
  </fills>
  <borders count="48">
    <border diagonalUp="false" diagonalDown="false">
      <left/>
      <right/>
      <top/>
      <bottom/>
      <diagonal/>
    </border>
    <border diagonalUp="false" diagonalDown="false">
      <left style="thin"/>
      <right style="thin"/>
      <top style="thin"/>
      <bottom style="thin"/>
      <diagonal/>
    </border>
    <border diagonalUp="false" diagonalDown="false">
      <left/>
      <right style="dotted"/>
      <top/>
      <bottom/>
      <diagonal/>
    </border>
    <border diagonalUp="false" diagonalDown="false">
      <left style="thin"/>
      <right style="thin"/>
      <top style="thin"/>
      <bottom/>
      <diagonal/>
    </border>
    <border diagonalUp="false" diagonalDown="false">
      <left style="medium"/>
      <right style="medium"/>
      <top style="medium"/>
      <bottom style="medium"/>
      <diagonal/>
    </border>
    <border diagonalUp="false" diagonalDown="false">
      <left/>
      <right/>
      <top style="medium"/>
      <bottom style="medium"/>
      <diagonal/>
    </border>
    <border diagonalUp="false" diagonalDown="false">
      <left style="medium"/>
      <right style="medium"/>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style="medium"/>
      <right style="medium"/>
      <top style="medium"/>
      <bottom/>
      <diagonal/>
    </border>
    <border diagonalUp="false" diagonalDown="false">
      <left/>
      <right style="medium"/>
      <top style="medium"/>
      <bottom/>
      <diagonal/>
    </border>
    <border diagonalUp="false" diagonalDown="false">
      <left/>
      <right style="dotted"/>
      <top style="medium"/>
      <bottom/>
      <diagonal/>
    </border>
    <border diagonalUp="false" diagonalDown="false">
      <left style="dotted"/>
      <right/>
      <top style="medium"/>
      <bottom/>
      <diagonal/>
    </border>
    <border diagonalUp="false" diagonalDown="false">
      <left style="thin"/>
      <right/>
      <top style="medium"/>
      <bottom/>
      <diagonal/>
    </border>
    <border diagonalUp="false" diagonalDown="false">
      <left style="dotted"/>
      <right style="dotted"/>
      <top style="medium"/>
      <bottom/>
      <diagonal/>
    </border>
    <border diagonalUp="false" diagonalDown="false">
      <left/>
      <right style="thin"/>
      <top style="medium"/>
      <bottom/>
      <diagonal/>
    </border>
    <border diagonalUp="false" diagonalDown="false">
      <left style="medium"/>
      <right/>
      <top/>
      <bottom/>
      <diagonal/>
    </border>
    <border diagonalUp="false" diagonalDown="false">
      <left style="medium"/>
      <right style="medium"/>
      <top/>
      <bottom/>
      <diagonal/>
    </border>
    <border diagonalUp="false" diagonalDown="false">
      <left/>
      <right style="medium"/>
      <top/>
      <bottom/>
      <diagonal/>
    </border>
    <border diagonalUp="false" diagonalDown="false">
      <left style="dotted"/>
      <right/>
      <top/>
      <bottom/>
      <diagonal/>
    </border>
    <border diagonalUp="false" diagonalDown="false">
      <left style="thin"/>
      <right/>
      <top/>
      <bottom/>
      <diagonal/>
    </border>
    <border diagonalUp="false" diagonalDown="false">
      <left style="dotted"/>
      <right style="dotted"/>
      <top/>
      <bottom/>
      <diagonal/>
    </border>
    <border diagonalUp="false" diagonalDown="false">
      <left/>
      <right style="thin"/>
      <top/>
      <bottom/>
      <diagonal/>
    </border>
    <border diagonalUp="false" diagonalDown="false">
      <left style="thin"/>
      <right style="thin"/>
      <top/>
      <bottom/>
      <diagonal/>
    </border>
    <border diagonalUp="false" diagonalDown="false">
      <left style="medium"/>
      <right style="thin"/>
      <top/>
      <bottom/>
      <diagonal/>
    </border>
    <border diagonalUp="false" diagonalDown="false">
      <left style="thin"/>
      <right style="thin"/>
      <top/>
      <bottom style="thin"/>
      <diagonal/>
    </border>
    <border diagonalUp="false" diagonalDown="false">
      <left style="medium"/>
      <right/>
      <top style="thin"/>
      <bottom style="thin"/>
      <diagonal/>
    </border>
    <border diagonalUp="false" diagonalDown="false">
      <left/>
      <right/>
      <top style="thin"/>
      <bottom style="thin"/>
      <diagonal/>
    </border>
    <border diagonalUp="false" diagonalDown="false">
      <left style="medium"/>
      <right style="medium"/>
      <top style="thin"/>
      <bottom style="thin"/>
      <diagonal/>
    </border>
    <border diagonalUp="false" diagonalDown="false">
      <left/>
      <right style="medium"/>
      <top style="thin"/>
      <bottom style="thin"/>
      <diagonal/>
    </border>
    <border diagonalUp="false" diagonalDown="false">
      <left/>
      <right style="dotted"/>
      <top style="thin"/>
      <bottom style="thin"/>
      <diagonal/>
    </border>
    <border diagonalUp="false" diagonalDown="false">
      <left style="dotted"/>
      <right/>
      <top style="thin"/>
      <bottom style="thin"/>
      <diagonal/>
    </border>
    <border diagonalUp="false" diagonalDown="false">
      <left style="thin"/>
      <right/>
      <top style="thin"/>
      <bottom style="thin"/>
      <diagonal/>
    </border>
    <border diagonalUp="false" diagonalDown="false">
      <left style="dotted"/>
      <right style="dotted"/>
      <top style="thin"/>
      <bottom style="thin"/>
      <diagonal/>
    </border>
    <border diagonalUp="false" diagonalDown="false">
      <left/>
      <right style="thin"/>
      <top style="thin"/>
      <bottom style="thin"/>
      <diagonal/>
    </border>
    <border diagonalUp="false" diagonalDown="false">
      <left style="dotted"/>
      <right style="thin"/>
      <top style="thin"/>
      <bottom style="thin"/>
      <diagonal/>
    </border>
    <border diagonalUp="false" diagonalDown="false">
      <left style="dotted"/>
      <right style="thin"/>
      <top/>
      <bottom/>
      <diagonal/>
    </border>
    <border diagonalUp="false" diagonalDown="false">
      <left style="dotted"/>
      <right style="medium"/>
      <top/>
      <bottom/>
      <diagonal/>
    </border>
    <border diagonalUp="false" diagonalDown="false">
      <left style="medium"/>
      <right/>
      <top style="medium"/>
      <bottom style="mediu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dotted"/>
      <top/>
      <bottom style="medium"/>
      <diagonal/>
    </border>
    <border diagonalUp="false" diagonalDown="false">
      <left style="dotted"/>
      <right/>
      <top/>
      <bottom style="medium"/>
      <diagonal/>
    </border>
    <border diagonalUp="false" diagonalDown="false">
      <left style="thin"/>
      <right/>
      <top/>
      <bottom style="medium"/>
      <diagonal/>
    </border>
    <border diagonalUp="false" diagonalDown="false">
      <left style="dotted"/>
      <right style="dotted"/>
      <top/>
      <bottom style="medium"/>
      <diagonal/>
    </border>
    <border diagonalUp="false" diagonalDown="false">
      <left/>
      <right style="thin"/>
      <top/>
      <bottom style="medium"/>
      <diagonal/>
    </border>
    <border diagonalUp="false" diagonalDown="false">
      <left style="dotted"/>
      <right style="thin"/>
      <top/>
      <bottom style="mediu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cellStyleXfs>
  <cellXfs count="26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5" fillId="4" borderId="0" xfId="0" applyFont="true" applyBorder="false" applyAlignment="false" applyProtection="false">
      <alignment horizontal="general" vertical="bottom" textRotation="0" wrapText="false" indent="0" shrinkToFit="false"/>
      <protection locked="true" hidden="false"/>
    </xf>
    <xf numFmtId="164" fontId="5" fillId="5" borderId="0" xfId="0" applyFont="true" applyBorder="false" applyAlignment="true" applyProtection="false">
      <alignment horizontal="left" vertical="bottom" textRotation="0" wrapText="false" indent="0" shrinkToFit="false"/>
      <protection locked="true" hidden="false"/>
    </xf>
    <xf numFmtId="164" fontId="5" fillId="6"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5" fillId="7"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5" fontId="1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general" vertical="center" textRotation="0" wrapText="false" indent="0" shrinkToFit="false"/>
      <protection locked="true" hidden="false"/>
    </xf>
    <xf numFmtId="164" fontId="5" fillId="8" borderId="1" xfId="0" applyFont="true" applyBorder="true" applyAlignment="false" applyProtection="false">
      <alignment horizontal="general" vertical="bottom" textRotation="0" wrapText="false" indent="0" shrinkToFit="false"/>
      <protection locked="true" hidden="false"/>
    </xf>
    <xf numFmtId="166" fontId="5" fillId="2" borderId="1" xfId="21" applyFont="true" applyBorder="true" applyAlignment="true" applyProtection="true">
      <alignment horizontal="general" vertical="center"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5" fontId="5" fillId="0" borderId="0" xfId="0" applyFont="true" applyBorder="false" applyAlignment="false" applyProtection="true">
      <alignment horizontal="general" vertical="bottom" textRotation="0" wrapText="false" indent="0" shrinkToFit="false"/>
      <protection locked="true" hidden="false"/>
    </xf>
    <xf numFmtId="167" fontId="5" fillId="2" borderId="1" xfId="21" applyFont="true" applyBorder="true" applyAlignment="true" applyProtection="true">
      <alignment horizontal="general" vertical="center" textRotation="0" wrapText="false" indent="0" shrinkToFit="false"/>
      <protection locked="true" hidden="false"/>
    </xf>
    <xf numFmtId="166" fontId="5" fillId="3" borderId="1" xfId="21" applyFont="true" applyBorder="true" applyAlignment="true" applyProtection="true">
      <alignment horizontal="general" vertical="center" textRotation="0" wrapText="false" indent="0" shrinkToFit="false"/>
      <protection locked="true" hidden="false"/>
    </xf>
    <xf numFmtId="164" fontId="5" fillId="8" borderId="1" xfId="0" applyFont="true" applyBorder="tru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8" borderId="1" xfId="0" applyFont="true" applyBorder="true" applyAlignment="true" applyProtection="false">
      <alignment horizontal="general" vertical="center" textRotation="0" wrapText="true" indent="0" shrinkToFit="false"/>
      <protection locked="true" hidden="false"/>
    </xf>
    <xf numFmtId="164" fontId="5" fillId="8" borderId="1"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8" fontId="5" fillId="0" borderId="1"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8" borderId="3" xfId="0" applyFont="true" applyBorder="true" applyAlignment="false" applyProtection="false">
      <alignment horizontal="general" vertical="bottom" textRotation="0" wrapText="false" indent="0" shrinkToFit="false"/>
      <protection locked="true" hidden="false"/>
    </xf>
    <xf numFmtId="166" fontId="16" fillId="3" borderId="1" xfId="21" applyFont="true" applyBorder="true" applyAlignment="true" applyProtection="true">
      <alignment horizontal="general" vertical="center" textRotation="0" wrapText="true" indent="0" shrinkToFit="false"/>
      <protection locked="true" hidden="false"/>
    </xf>
    <xf numFmtId="166" fontId="5" fillId="3" borderId="1" xfId="21" applyFont="true" applyBorder="true" applyAlignment="true" applyProtection="true">
      <alignment horizontal="general" vertical="center" textRotation="0" wrapText="true" indent="0" shrinkToFit="false"/>
      <protection locked="true" hidden="false"/>
    </xf>
    <xf numFmtId="164" fontId="5" fillId="3" borderId="1" xfId="0" applyFont="true" applyBorder="true" applyAlignment="true" applyProtection="false">
      <alignment horizontal="general" vertical="center" textRotation="0" wrapText="true" indent="0" shrinkToFit="false"/>
      <protection locked="true" hidden="false"/>
    </xf>
    <xf numFmtId="164" fontId="5" fillId="3" borderId="1"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bottom" textRotation="0" wrapText="true" indent="0" shrinkToFit="false"/>
      <protection locked="true" hidden="false"/>
    </xf>
    <xf numFmtId="166" fontId="5" fillId="0" borderId="0" xfId="21" applyFont="true" applyBorder="true" applyAlignment="true" applyProtection="true">
      <alignment horizontal="general"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8" fillId="9" borderId="4" xfId="0" applyFont="true" applyBorder="true" applyAlignment="true" applyProtection="false">
      <alignment horizontal="center" vertical="bottom" textRotation="0" wrapText="false" indent="0" shrinkToFit="false"/>
      <protection locked="true" hidden="false"/>
    </xf>
    <xf numFmtId="164" fontId="8" fillId="9" borderId="5" xfId="0" applyFont="true" applyBorder="true" applyAlignment="true" applyProtection="false">
      <alignment horizontal="center" vertical="bottom" textRotation="0" wrapText="false" indent="0" shrinkToFit="false"/>
      <protection locked="true" hidden="false"/>
    </xf>
    <xf numFmtId="166" fontId="8" fillId="4" borderId="6" xfId="0" applyFont="true" applyBorder="true" applyAlignment="true" applyProtection="false">
      <alignment horizontal="right" vertical="bottom" textRotation="0" wrapText="false" indent="0" shrinkToFit="false"/>
      <protection locked="true" hidden="false"/>
    </xf>
    <xf numFmtId="167" fontId="8" fillId="4" borderId="6" xfId="0" applyFont="true" applyBorder="true" applyAlignment="true" applyProtection="false">
      <alignment horizontal="center" vertical="bottom" textRotation="0" wrapText="false" indent="0" shrinkToFit="false"/>
      <protection locked="true" hidden="false"/>
    </xf>
    <xf numFmtId="166" fontId="8" fillId="4" borderId="6" xfId="0" applyFont="true" applyBorder="true" applyAlignment="true" applyProtection="false">
      <alignment horizontal="center" vertical="bottom" textRotation="0" wrapText="false" indent="0" shrinkToFit="false"/>
      <protection locked="true" hidden="false"/>
    </xf>
    <xf numFmtId="169" fontId="8" fillId="0" borderId="0" xfId="0" applyFont="true" applyBorder="false" applyAlignment="false" applyProtection="false">
      <alignment horizontal="general" vertical="bottom" textRotation="0" wrapText="false" indent="0" shrinkToFit="false"/>
      <protection locked="true" hidden="false"/>
    </xf>
    <xf numFmtId="166" fontId="8" fillId="0" borderId="6" xfId="0" applyFont="true" applyBorder="true" applyAlignment="true" applyProtection="false">
      <alignment horizontal="right" vertical="bottom" textRotation="0" wrapText="false" indent="0" shrinkToFit="false"/>
      <protection locked="true" hidden="false"/>
    </xf>
    <xf numFmtId="167" fontId="8" fillId="0" borderId="6" xfId="0" applyFont="true" applyBorder="true" applyAlignment="true" applyProtection="false">
      <alignment horizontal="center" vertical="bottom" textRotation="0" wrapText="false" indent="0" shrinkToFit="false"/>
      <protection locked="true" hidden="false"/>
    </xf>
    <xf numFmtId="166" fontId="8" fillId="0" borderId="6"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6" fontId="8" fillId="2" borderId="6" xfId="0" applyFont="true" applyBorder="true" applyAlignment="true" applyProtection="false">
      <alignment horizontal="right" vertical="bottom" textRotation="0" wrapText="false" indent="0" shrinkToFit="false"/>
      <protection locked="true" hidden="false"/>
    </xf>
    <xf numFmtId="167" fontId="8" fillId="5" borderId="6" xfId="0" applyFont="true" applyBorder="true" applyAlignment="true" applyProtection="false">
      <alignment horizontal="center" vertical="bottom" textRotation="0" wrapText="false" indent="0" shrinkToFit="false"/>
      <protection locked="true" hidden="false"/>
    </xf>
    <xf numFmtId="166" fontId="8" fillId="5" borderId="6" xfId="0" applyFont="true" applyBorder="true" applyAlignment="true" applyProtection="false">
      <alignment horizontal="center" vertical="bottom" textRotation="0" wrapText="false" indent="0" shrinkToFit="false"/>
      <protection locked="true" hidden="false"/>
    </xf>
    <xf numFmtId="166" fontId="8" fillId="6" borderId="6" xfId="0" applyFont="true" applyBorder="true" applyAlignment="true" applyProtection="false">
      <alignment horizontal="right" vertical="bottom" textRotation="0" wrapText="false" indent="0" shrinkToFit="false"/>
      <protection locked="true" hidden="false"/>
    </xf>
    <xf numFmtId="167" fontId="8" fillId="2" borderId="6" xfId="0" applyFont="true" applyBorder="true" applyAlignment="true" applyProtection="false">
      <alignment horizontal="center" vertical="bottom" textRotation="0" wrapText="false" indent="0" shrinkToFit="false"/>
      <protection locked="true" hidden="false"/>
    </xf>
    <xf numFmtId="166" fontId="8" fillId="6" borderId="6" xfId="0" applyFont="true" applyBorder="true" applyAlignment="true" applyProtection="false">
      <alignment horizontal="center" vertical="bottom" textRotation="0" wrapText="false" indent="0" shrinkToFit="false"/>
      <protection locked="true" hidden="false"/>
    </xf>
    <xf numFmtId="167" fontId="8" fillId="6" borderId="6"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8" fontId="8" fillId="0" borderId="0" xfId="0" applyFont="true" applyBorder="true" applyAlignment="true" applyProtection="false">
      <alignment horizontal="center" vertical="bottom" textRotation="0" wrapText="false" indent="0" shrinkToFit="false"/>
      <protection locked="true" hidden="false"/>
    </xf>
    <xf numFmtId="169" fontId="8" fillId="0" borderId="0"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9" fontId="8" fillId="0" borderId="0" xfId="0" applyFont="true" applyBorder="false" applyAlignment="true" applyProtection="false">
      <alignment horizontal="center" vertical="bottom" textRotation="0" wrapText="false" indent="0" shrinkToFit="false"/>
      <protection locked="true" hidden="false"/>
    </xf>
    <xf numFmtId="164" fontId="24" fillId="0" borderId="0" xfId="0" applyFont="true" applyBorder="true" applyAlignment="tru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7" fontId="9" fillId="0" borderId="0" xfId="21" applyFont="true" applyBorder="true" applyAlignment="true" applyProtection="true">
      <alignment horizontal="general" vertical="center" textRotation="0" wrapText="false" indent="0" shrinkToFit="false"/>
      <protection locked="true" hidden="false"/>
    </xf>
    <xf numFmtId="171" fontId="9" fillId="0" borderId="0" xfId="0" applyFont="true" applyBorder="true" applyAlignment="true" applyProtection="false">
      <alignment horizontal="general" vertical="center" textRotation="0" wrapText="false" indent="0" shrinkToFit="false"/>
      <protection locked="true" hidden="false"/>
    </xf>
    <xf numFmtId="172" fontId="9" fillId="0" borderId="0" xfId="0" applyFont="true" applyBorder="true" applyAlignment="true" applyProtection="false">
      <alignment horizontal="general" vertical="center" textRotation="0" wrapText="false" indent="0" shrinkToFit="false"/>
      <protection locked="true" hidden="false"/>
    </xf>
    <xf numFmtId="164" fontId="25" fillId="0" borderId="7" xfId="0" applyFont="true" applyBorder="true" applyAlignment="true" applyProtection="false">
      <alignment horizontal="left" vertical="center" textRotation="0" wrapText="false" indent="0" shrinkToFit="false"/>
      <protection locked="true" hidden="false"/>
    </xf>
    <xf numFmtId="173" fontId="26" fillId="0" borderId="8" xfId="0" applyFont="true" applyBorder="true" applyAlignment="true" applyProtection="false">
      <alignment horizontal="general" vertical="center" textRotation="0" wrapText="false" indent="0" shrinkToFit="false"/>
      <protection locked="true" hidden="false"/>
    </xf>
    <xf numFmtId="164" fontId="25" fillId="0" borderId="8" xfId="0" applyFont="true" applyBorder="true" applyAlignment="true" applyProtection="false">
      <alignment horizontal="general" vertical="center" textRotation="0" wrapText="false" indent="0" shrinkToFit="false"/>
      <protection locked="true" hidden="false"/>
    </xf>
    <xf numFmtId="164" fontId="9" fillId="0" borderId="9" xfId="0" applyFont="true" applyBorder="true" applyAlignment="true" applyProtection="false">
      <alignment horizontal="general"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9" fillId="0" borderId="8" xfId="0" applyFont="true" applyBorder="true" applyAlignment="true" applyProtection="false">
      <alignment horizontal="center" vertical="center" textRotation="0" wrapText="false" indent="0" shrinkToFit="false"/>
      <protection locked="true" hidden="false"/>
    </xf>
    <xf numFmtId="164" fontId="9" fillId="0" borderId="8"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right" vertical="center" textRotation="0" wrapText="false" indent="0" shrinkToFit="false"/>
      <protection locked="true" hidden="false"/>
    </xf>
    <xf numFmtId="174" fontId="27" fillId="2" borderId="4" xfId="0" applyFont="true" applyBorder="tru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general" vertical="center" textRotation="0" wrapText="false" indent="0" shrinkToFit="false"/>
      <protection locked="true" hidden="false"/>
    </xf>
    <xf numFmtId="164" fontId="9" fillId="0" borderId="11" xfId="0" applyFont="true" applyBorder="true" applyAlignment="true" applyProtection="false">
      <alignment horizontal="general" vertical="center" textRotation="0" wrapText="false" indent="0" shrinkToFit="false"/>
      <protection locked="true" hidden="false"/>
    </xf>
    <xf numFmtId="167" fontId="9" fillId="0" borderId="12" xfId="21" applyFont="true" applyBorder="true" applyAlignment="true" applyProtection="true">
      <alignment horizontal="general" vertical="center" textRotation="0" wrapText="false" indent="0" shrinkToFit="false"/>
      <protection locked="true" hidden="false"/>
    </xf>
    <xf numFmtId="164" fontId="9" fillId="0" borderId="13" xfId="0" applyFont="true" applyBorder="true" applyAlignment="true" applyProtection="false">
      <alignment horizontal="general" vertical="center" textRotation="0" wrapText="false" indent="0" shrinkToFit="false"/>
      <protection locked="true" hidden="false"/>
    </xf>
    <xf numFmtId="171" fontId="9" fillId="0" borderId="8" xfId="0" applyFont="true" applyBorder="true" applyAlignment="true" applyProtection="false">
      <alignment horizontal="general" vertical="center" textRotation="0" wrapText="false" indent="0" shrinkToFit="false"/>
      <protection locked="true" hidden="false"/>
    </xf>
    <xf numFmtId="172" fontId="9" fillId="0" borderId="14" xfId="0" applyFont="true" applyBorder="true" applyAlignment="true" applyProtection="false">
      <alignment horizontal="general" vertical="center" textRotation="0" wrapText="false" indent="0" shrinkToFit="false"/>
      <protection locked="true" hidden="false"/>
    </xf>
    <xf numFmtId="172" fontId="9" fillId="0" borderId="15" xfId="0" applyFont="true" applyBorder="true" applyAlignment="true" applyProtection="false">
      <alignment horizontal="general" vertical="center" textRotation="0" wrapText="false" indent="0" shrinkToFit="false"/>
      <protection locked="true" hidden="false"/>
    </xf>
    <xf numFmtId="164" fontId="9" fillId="0" borderId="12" xfId="0" applyFont="true" applyBorder="true" applyAlignment="true" applyProtection="false">
      <alignment horizontal="general" vertical="center" textRotation="0" wrapText="false" indent="0" shrinkToFit="false"/>
      <protection locked="true" hidden="false"/>
    </xf>
    <xf numFmtId="164" fontId="9" fillId="0" borderId="14" xfId="0" applyFont="true" applyBorder="true" applyAlignment="true" applyProtection="false">
      <alignment horizontal="general" vertical="center" textRotation="0" wrapText="false" indent="0" shrinkToFit="false"/>
      <protection locked="true" hidden="false"/>
    </xf>
    <xf numFmtId="164" fontId="9" fillId="0" borderId="3"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24" fillId="0" borderId="16" xfId="0" applyFont="true" applyBorder="true" applyAlignment="true" applyProtection="false">
      <alignment horizontal="right" vertical="center" textRotation="0" wrapText="false" indent="0" shrinkToFit="false"/>
      <protection locked="true" hidden="false"/>
    </xf>
    <xf numFmtId="173" fontId="26" fillId="0" borderId="0" xfId="0" applyFont="true" applyBorder="true" applyAlignment="true" applyProtection="false">
      <alignment horizontal="general" vertical="center" textRotation="0" wrapText="false" indent="0" shrinkToFit="false"/>
      <protection locked="true" hidden="false"/>
    </xf>
    <xf numFmtId="164" fontId="9" fillId="0" borderId="17" xfId="0" applyFont="true" applyBorder="true" applyAlignment="true" applyProtection="false">
      <alignment horizontal="general" vertical="center" textRotation="0" wrapText="false" indent="0" shrinkToFit="false"/>
      <protection locked="true" hidden="false"/>
    </xf>
    <xf numFmtId="164" fontId="9" fillId="0" borderId="16" xfId="0" applyFont="true" applyBorder="true" applyAlignment="true" applyProtection="false">
      <alignment horizontal="general" vertical="center" textRotation="0" wrapText="false" indent="0" shrinkToFit="false"/>
      <protection locked="true" hidden="false"/>
    </xf>
    <xf numFmtId="166" fontId="28" fillId="2" borderId="4" xfId="21" applyFont="true" applyBorder="true" applyAlignment="true" applyProtection="true">
      <alignment horizontal="general" vertical="center" textRotation="0" wrapText="false" indent="0" shrinkToFit="false"/>
      <protection locked="true" hidden="false"/>
    </xf>
    <xf numFmtId="164" fontId="9" fillId="0" borderId="18" xfId="0" applyFont="true" applyBorder="true" applyAlignment="true" applyProtection="false">
      <alignment horizontal="general" vertical="center" textRotation="0" wrapText="false" indent="0" shrinkToFit="false"/>
      <protection locked="true" hidden="false"/>
    </xf>
    <xf numFmtId="164" fontId="9" fillId="0" borderId="2" xfId="0" applyFont="true" applyBorder="true" applyAlignment="true" applyProtection="false">
      <alignment horizontal="general" vertical="center" textRotation="0" wrapText="false" indent="0" shrinkToFit="false"/>
      <protection locked="true" hidden="false"/>
    </xf>
    <xf numFmtId="167" fontId="9" fillId="0" borderId="19" xfId="21" applyFont="true" applyBorder="true" applyAlignment="true" applyProtection="true">
      <alignment horizontal="general" vertical="center" textRotation="0" wrapText="false" indent="0" shrinkToFit="false"/>
      <protection locked="true" hidden="false"/>
    </xf>
    <xf numFmtId="164" fontId="9" fillId="0" borderId="20" xfId="0" applyFont="true" applyBorder="true" applyAlignment="true" applyProtection="false">
      <alignment horizontal="general" vertical="center" textRotation="0" wrapText="false" indent="0" shrinkToFit="false"/>
      <protection locked="true" hidden="false"/>
    </xf>
    <xf numFmtId="172" fontId="9" fillId="0" borderId="21" xfId="0" applyFont="true" applyBorder="true" applyAlignment="true" applyProtection="false">
      <alignment horizontal="general" vertical="center" textRotation="0" wrapText="false" indent="0" shrinkToFit="false"/>
      <protection locked="true" hidden="false"/>
    </xf>
    <xf numFmtId="172" fontId="9" fillId="0" borderId="22" xfId="0" applyFont="true" applyBorder="true" applyAlignment="true" applyProtection="false">
      <alignment horizontal="general" vertical="center" textRotation="0" wrapText="false" indent="0" shrinkToFit="false"/>
      <protection locked="true" hidden="false"/>
    </xf>
    <xf numFmtId="164" fontId="9" fillId="0" borderId="19" xfId="0" applyFont="true" applyBorder="true" applyAlignment="true" applyProtection="false">
      <alignment horizontal="general" vertical="center" textRotation="0" wrapText="false" indent="0" shrinkToFit="false"/>
      <protection locked="true" hidden="false"/>
    </xf>
    <xf numFmtId="164" fontId="9" fillId="0" borderId="21" xfId="0" applyFont="true" applyBorder="true" applyAlignment="true" applyProtection="false">
      <alignment horizontal="general" vertical="center" textRotation="0" wrapText="false" indent="0" shrinkToFit="false"/>
      <protection locked="true" hidden="false"/>
    </xf>
    <xf numFmtId="164" fontId="9" fillId="0" borderId="23" xfId="0" applyFont="true" applyBorder="true" applyAlignment="true" applyProtection="false">
      <alignment horizontal="general" vertical="center" textRotation="0" wrapText="false" indent="0" shrinkToFit="false"/>
      <protection locked="true" hidden="false"/>
    </xf>
    <xf numFmtId="174" fontId="29" fillId="2" borderId="4"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right" vertical="center" textRotation="0" wrapText="false" indent="0" shrinkToFit="false"/>
      <protection locked="true" hidden="false"/>
    </xf>
    <xf numFmtId="174" fontId="27" fillId="2" borderId="6" xfId="0" applyFont="true" applyBorder="true" applyAlignment="true" applyProtection="false">
      <alignment horizontal="general" vertical="center" textRotation="0" wrapText="false" indent="0" shrinkToFit="false"/>
      <protection locked="true" hidden="false"/>
    </xf>
    <xf numFmtId="173" fontId="9" fillId="0" borderId="20" xfId="0" applyFont="true" applyBorder="true" applyAlignment="true" applyProtection="false">
      <alignment horizontal="general" vertical="center" textRotation="0" wrapText="false" indent="0" shrinkToFit="false"/>
      <protection locked="true" hidden="false"/>
    </xf>
    <xf numFmtId="164" fontId="17" fillId="0" borderId="24" xfId="0" applyFont="true" applyBorder="true" applyAlignment="true" applyProtection="false">
      <alignment horizontal="center" vertical="center" textRotation="0" wrapText="false" indent="0" shrinkToFit="false"/>
      <protection locked="true" hidden="false"/>
    </xf>
    <xf numFmtId="173" fontId="17" fillId="0" borderId="23" xfId="0" applyFont="true" applyBorder="true" applyAlignment="true" applyProtection="false">
      <alignment horizontal="center" vertical="center" textRotation="0" wrapText="false" indent="0" shrinkToFit="false"/>
      <protection locked="true" hidden="false"/>
    </xf>
    <xf numFmtId="164" fontId="17" fillId="0" borderId="23" xfId="0" applyFont="true" applyBorder="true" applyAlignment="true" applyProtection="false">
      <alignment horizontal="center" vertical="center" textRotation="0" wrapText="false" indent="0" shrinkToFit="false"/>
      <protection locked="true" hidden="false"/>
    </xf>
    <xf numFmtId="164" fontId="17" fillId="0" borderId="20" xfId="0" applyFont="true" applyBorder="true" applyAlignment="true" applyProtection="false">
      <alignment horizontal="center" vertical="center" textRotation="0" wrapText="true" indent="0" shrinkToFit="false"/>
      <protection locked="true" hidden="false"/>
    </xf>
    <xf numFmtId="164" fontId="17" fillId="0" borderId="23" xfId="0" applyFont="true" applyBorder="true" applyAlignment="true" applyProtection="false">
      <alignment horizontal="general" vertical="center" textRotation="0" wrapText="true" indent="0" shrinkToFit="false"/>
      <protection locked="true" hidden="false"/>
    </xf>
    <xf numFmtId="166" fontId="29" fillId="2" borderId="6" xfId="0" applyFont="true" applyBorder="true" applyAlignment="true" applyProtection="false">
      <alignment horizontal="general" vertical="center" textRotation="0" wrapText="false" indent="0" shrinkToFit="false"/>
      <protection locked="true" hidden="false"/>
    </xf>
    <xf numFmtId="167" fontId="9" fillId="7" borderId="1" xfId="21" applyFont="true" applyBorder="true" applyAlignment="true" applyProtection="true">
      <alignment horizontal="general" vertical="center" textRotation="0" wrapText="false" indent="0" shrinkToFit="false"/>
      <protection locked="true" hidden="false"/>
    </xf>
    <xf numFmtId="174" fontId="25" fillId="7" borderId="25" xfId="0" applyFont="true" applyBorder="true" applyAlignment="true" applyProtection="false">
      <alignment horizontal="right" vertical="center" textRotation="0" wrapText="false" indent="0" shrinkToFit="false"/>
      <protection locked="true" hidden="false"/>
    </xf>
    <xf numFmtId="166" fontId="9" fillId="0" borderId="0" xfId="21" applyFont="true" applyBorder="true" applyAlignment="true" applyProtection="true">
      <alignment horizontal="general" vertical="center" textRotation="0" wrapText="false" indent="0" shrinkToFit="false"/>
      <protection locked="true" hidden="false"/>
    </xf>
    <xf numFmtId="164" fontId="9" fillId="0" borderId="2" xfId="0" applyFont="true" applyBorder="true" applyAlignment="true" applyProtection="false">
      <alignment horizontal="right" vertical="center" textRotation="0" wrapText="false" indent="0" shrinkToFit="false"/>
      <protection locked="true" hidden="false"/>
    </xf>
    <xf numFmtId="173" fontId="9" fillId="0" borderId="0" xfId="0" applyFont="true" applyBorder="true" applyAlignment="true" applyProtection="false">
      <alignment horizontal="general" vertical="center" textRotation="0" wrapText="false" indent="0" shrinkToFit="false"/>
      <protection locked="true" hidden="false"/>
    </xf>
    <xf numFmtId="173" fontId="9" fillId="0" borderId="2" xfId="0" applyFont="true" applyBorder="true" applyAlignment="true" applyProtection="false">
      <alignment horizontal="general" vertical="center" textRotation="0" wrapText="false" indent="0" shrinkToFit="false"/>
      <protection locked="true" hidden="false"/>
    </xf>
    <xf numFmtId="164" fontId="9" fillId="0" borderId="20" xfId="0" applyFont="true" applyBorder="true" applyAlignment="true" applyProtection="false">
      <alignment horizontal="general" vertical="center" textRotation="0" wrapText="true" indent="0" shrinkToFit="false"/>
      <protection locked="true" hidden="false"/>
    </xf>
    <xf numFmtId="164" fontId="9" fillId="0" borderId="19" xfId="0" applyFont="true" applyBorder="true" applyAlignment="true" applyProtection="false">
      <alignment horizontal="general" vertical="center" textRotation="0" wrapText="true" indent="0" shrinkToFit="false"/>
      <protection locked="true" hidden="false"/>
    </xf>
    <xf numFmtId="164" fontId="9" fillId="0" borderId="25" xfId="0" applyFont="true" applyBorder="true" applyAlignment="true" applyProtection="false">
      <alignment horizontal="general" vertical="center" textRotation="0" wrapText="false" indent="0" shrinkToFit="false"/>
      <protection locked="true" hidden="false"/>
    </xf>
    <xf numFmtId="164" fontId="24" fillId="0" borderId="26" xfId="0" applyFont="true" applyBorder="true" applyAlignment="true" applyProtection="false">
      <alignment horizontal="general" vertical="center" textRotation="0" wrapText="false" indent="0" shrinkToFit="false"/>
      <protection locked="true" hidden="false"/>
    </xf>
    <xf numFmtId="164" fontId="9" fillId="0" borderId="27" xfId="0" applyFont="true" applyBorder="true" applyAlignment="true" applyProtection="false">
      <alignment horizontal="general" vertical="center" textRotation="0" wrapText="false" indent="0" shrinkToFit="false"/>
      <protection locked="true" hidden="false"/>
    </xf>
    <xf numFmtId="164" fontId="24" fillId="0" borderId="27" xfId="0" applyFont="true" applyBorder="true" applyAlignment="true" applyProtection="false">
      <alignment horizontal="general" vertical="center" textRotation="0" wrapText="false" indent="0" shrinkToFit="false"/>
      <protection locked="true" hidden="false"/>
    </xf>
    <xf numFmtId="164" fontId="9" fillId="0" borderId="28" xfId="0" applyFont="true" applyBorder="true" applyAlignment="true" applyProtection="false">
      <alignment horizontal="general" vertical="center" textRotation="0" wrapText="false" indent="0" shrinkToFit="false"/>
      <protection locked="true" hidden="false"/>
    </xf>
    <xf numFmtId="164" fontId="9" fillId="0" borderId="26" xfId="0" applyFont="true" applyBorder="true" applyAlignment="true" applyProtection="false">
      <alignment horizontal="general" vertical="center" textRotation="0" wrapText="false" indent="0" shrinkToFit="false"/>
      <protection locked="true" hidden="false"/>
    </xf>
    <xf numFmtId="164" fontId="9" fillId="0" borderId="27" xfId="0" applyFont="true" applyBorder="true" applyAlignment="true" applyProtection="false">
      <alignment horizontal="center" vertical="center" textRotation="0" wrapText="false" indent="0" shrinkToFit="false"/>
      <protection locked="true" hidden="false"/>
    </xf>
    <xf numFmtId="164" fontId="9" fillId="0" borderId="29" xfId="0" applyFont="true" applyBorder="true" applyAlignment="true" applyProtection="false">
      <alignment horizontal="general" vertical="center" textRotation="0" wrapText="false" indent="0" shrinkToFit="false"/>
      <protection locked="true" hidden="false"/>
    </xf>
    <xf numFmtId="164" fontId="9" fillId="0" borderId="30" xfId="0" applyFont="true" applyBorder="true" applyAlignment="true" applyProtection="false">
      <alignment horizontal="general" vertical="center" textRotation="0" wrapText="false" indent="0" shrinkToFit="false"/>
      <protection locked="true" hidden="false"/>
    </xf>
    <xf numFmtId="167" fontId="9" fillId="0" borderId="31" xfId="21" applyFont="true" applyBorder="true" applyAlignment="true" applyProtection="true">
      <alignment horizontal="general" vertical="center" textRotation="0" wrapText="false" indent="0" shrinkToFit="false"/>
      <protection locked="true" hidden="false"/>
    </xf>
    <xf numFmtId="164" fontId="9" fillId="0" borderId="32" xfId="0" applyFont="true" applyBorder="true" applyAlignment="true" applyProtection="false">
      <alignment horizontal="general" vertical="center" textRotation="0" wrapText="false" indent="0" shrinkToFit="false"/>
      <protection locked="true" hidden="false"/>
    </xf>
    <xf numFmtId="171" fontId="9" fillId="0" borderId="27" xfId="0" applyFont="true" applyBorder="true" applyAlignment="true" applyProtection="false">
      <alignment horizontal="general" vertical="center" textRotation="0" wrapText="false" indent="0" shrinkToFit="false"/>
      <protection locked="true" hidden="false"/>
    </xf>
    <xf numFmtId="172" fontId="9" fillId="0" borderId="33" xfId="0" applyFont="true" applyBorder="true" applyAlignment="true" applyProtection="false">
      <alignment horizontal="general" vertical="center" textRotation="0" wrapText="false" indent="0" shrinkToFit="false"/>
      <protection locked="true" hidden="false"/>
    </xf>
    <xf numFmtId="172" fontId="9" fillId="0" borderId="34" xfId="0" applyFont="true" applyBorder="true" applyAlignment="true" applyProtection="false">
      <alignment horizontal="general" vertical="center" textRotation="0" wrapText="false" indent="0" shrinkToFit="false"/>
      <protection locked="true" hidden="false"/>
    </xf>
    <xf numFmtId="164" fontId="9" fillId="0" borderId="31" xfId="0" applyFont="true" applyBorder="true" applyAlignment="true" applyProtection="false">
      <alignment horizontal="general" vertical="center" textRotation="0" wrapText="false" indent="0" shrinkToFit="false"/>
      <protection locked="true" hidden="false"/>
    </xf>
    <xf numFmtId="164" fontId="9" fillId="0" borderId="33" xfId="0" applyFont="true" applyBorder="true" applyAlignment="true" applyProtection="false">
      <alignment horizontal="general" vertical="center" textRotation="0" wrapText="false" indent="0" shrinkToFit="false"/>
      <protection locked="true" hidden="false"/>
    </xf>
    <xf numFmtId="164" fontId="9" fillId="0" borderId="34" xfId="0" applyFont="true" applyBorder="true" applyAlignment="true" applyProtection="false">
      <alignment horizontal="general" vertical="center" textRotation="0" wrapText="false" indent="0" shrinkToFit="false"/>
      <protection locked="true" hidden="false"/>
    </xf>
    <xf numFmtId="164" fontId="9" fillId="0" borderId="35" xfId="0" applyFont="true" applyBorder="true" applyAlignment="true" applyProtection="false">
      <alignment horizontal="general" vertical="center" textRotation="0" wrapText="false" indent="0" shrinkToFit="false"/>
      <protection locked="true" hidden="false"/>
    </xf>
    <xf numFmtId="164" fontId="24" fillId="0" borderId="16" xfId="0" applyFont="true" applyBorder="true" applyAlignment="true" applyProtection="false">
      <alignment horizontal="general" vertical="center" textRotation="0" wrapText="false" indent="0" shrinkToFit="false"/>
      <protection locked="true" hidden="false"/>
    </xf>
    <xf numFmtId="164" fontId="9" fillId="0" borderId="22" xfId="0" applyFont="true" applyBorder="true" applyAlignment="true" applyProtection="false">
      <alignment horizontal="general" vertical="center" textRotation="0" wrapText="false" indent="0" shrinkToFit="false"/>
      <protection locked="true" hidden="false"/>
    </xf>
    <xf numFmtId="164" fontId="9" fillId="0" borderId="36" xfId="0" applyFont="true" applyBorder="tru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true" indent="0" shrinkToFit="false"/>
      <protection locked="true" hidden="false"/>
    </xf>
    <xf numFmtId="166" fontId="29" fillId="2" borderId="4" xfId="21" applyFont="true" applyBorder="true" applyAlignment="true" applyProtection="true">
      <alignment horizontal="general" vertical="center" textRotation="0" wrapText="true" indent="0" shrinkToFit="false"/>
      <protection locked="true" hidden="false"/>
    </xf>
    <xf numFmtId="164" fontId="30" fillId="0" borderId="0" xfId="0" applyFont="true" applyBorder="true" applyAlignment="true" applyProtection="false">
      <alignment horizontal="general" vertical="center" textRotation="0" wrapText="false" indent="0" shrinkToFit="false"/>
      <protection locked="true" hidden="false"/>
    </xf>
    <xf numFmtId="172" fontId="26" fillId="7" borderId="1" xfId="21" applyFont="true" applyBorder="true" applyAlignment="true" applyProtection="true">
      <alignment horizontal="general" vertical="center" textRotation="0" wrapText="true" indent="0" shrinkToFit="false"/>
      <protection locked="true" hidden="false"/>
    </xf>
    <xf numFmtId="175" fontId="26" fillId="7" borderId="1" xfId="21" applyFont="true" applyBorder="true" applyAlignment="true" applyProtection="true">
      <alignment horizontal="general" vertical="center" textRotation="0" wrapText="true" indent="0" shrinkToFit="false"/>
      <protection locked="true" hidden="false"/>
    </xf>
    <xf numFmtId="164" fontId="9" fillId="0" borderId="2" xfId="0" applyFont="true" applyBorder="true" applyAlignment="true" applyProtection="false">
      <alignment horizontal="general"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31" fillId="0" borderId="36" xfId="0" applyFont="true" applyBorder="true" applyAlignment="true" applyProtection="false">
      <alignment horizontal="general" vertical="center" textRotation="0" wrapText="false" indent="0" shrinkToFit="false"/>
      <protection locked="true" hidden="false"/>
    </xf>
    <xf numFmtId="164" fontId="24" fillId="0" borderId="16" xfId="0" applyFont="true" applyBorder="true" applyAlignment="true" applyProtection="false">
      <alignment horizontal="general" vertical="center" textRotation="0" wrapText="true" indent="0" shrinkToFit="false"/>
      <protection locked="true" hidden="false"/>
    </xf>
    <xf numFmtId="166" fontId="25" fillId="7" borderId="3" xfId="21" applyFont="true" applyBorder="true" applyAlignment="true" applyProtection="true">
      <alignment horizontal="general" vertical="center" textRotation="0" wrapText="false" indent="0" shrinkToFit="false"/>
      <protection locked="true" hidden="false"/>
    </xf>
    <xf numFmtId="174" fontId="29" fillId="2" borderId="4" xfId="0" applyFont="true" applyBorder="true" applyAlignment="true" applyProtection="false">
      <alignment horizontal="general" vertical="center" textRotation="0" wrapText="true" indent="0" shrinkToFit="false"/>
      <protection locked="true" hidden="false"/>
    </xf>
    <xf numFmtId="172" fontId="9" fillId="7" borderId="1" xfId="21" applyFont="true" applyBorder="true" applyAlignment="true" applyProtection="true">
      <alignment horizontal="general" vertical="center" textRotation="0" wrapText="false" indent="0" shrinkToFit="false"/>
      <protection locked="true" hidden="false"/>
    </xf>
    <xf numFmtId="175" fontId="9" fillId="7" borderId="1" xfId="21" applyFont="true" applyBorder="true" applyAlignment="true" applyProtection="true">
      <alignment horizontal="general" vertical="center" textRotation="0" wrapText="false" indent="0" shrinkToFit="false"/>
      <protection locked="true" hidden="false"/>
    </xf>
    <xf numFmtId="175" fontId="9" fillId="0" borderId="0" xfId="21" applyFont="true" applyBorder="true" applyAlignment="true" applyProtection="true">
      <alignment horizontal="general" vertical="center" textRotation="0" wrapText="true" indent="0" shrinkToFit="false"/>
      <protection locked="true" hidden="false"/>
    </xf>
    <xf numFmtId="174" fontId="28" fillId="2" borderId="4" xfId="21" applyFont="true" applyBorder="true" applyAlignment="true" applyProtection="true">
      <alignment horizontal="general" vertical="center" textRotation="0" wrapText="true" indent="0" shrinkToFit="false"/>
      <protection locked="true" hidden="false"/>
    </xf>
    <xf numFmtId="174" fontId="28" fillId="2" borderId="4" xfId="0" applyFont="true" applyBorder="true" applyAlignment="true" applyProtection="false">
      <alignment horizontal="general" vertical="center" textRotation="0" wrapText="false" indent="0" shrinkToFit="false"/>
      <protection locked="true" hidden="false"/>
    </xf>
    <xf numFmtId="172" fontId="30" fillId="0" borderId="37" xfId="0" applyFont="true" applyBorder="true" applyAlignment="true" applyProtection="false">
      <alignment horizontal="general" vertical="center" textRotation="0" wrapText="true" indent="0" shrinkToFit="false"/>
      <protection locked="true" hidden="false"/>
    </xf>
    <xf numFmtId="166" fontId="27" fillId="2" borderId="4" xfId="21" applyFont="true" applyBorder="true" applyAlignment="true" applyProtection="true">
      <alignment horizontal="general" vertical="center" textRotation="0" wrapText="false" indent="0" shrinkToFit="false"/>
      <protection locked="true" hidden="false"/>
    </xf>
    <xf numFmtId="172" fontId="26" fillId="7" borderId="1" xfId="21" applyFont="true" applyBorder="true" applyAlignment="true" applyProtection="true">
      <alignment horizontal="general" vertical="center" textRotation="0" wrapText="false" indent="0" shrinkToFit="false"/>
      <protection locked="true" hidden="false"/>
    </xf>
    <xf numFmtId="175" fontId="26" fillId="7" borderId="1" xfId="21" applyFont="true" applyBorder="true" applyAlignment="true" applyProtection="true">
      <alignment horizontal="general" vertical="center" textRotation="0" wrapText="false" indent="0" shrinkToFit="false"/>
      <protection locked="true" hidden="false"/>
    </xf>
    <xf numFmtId="175" fontId="9" fillId="0" borderId="22" xfId="21" applyFont="true" applyBorder="true" applyAlignment="true" applyProtection="true">
      <alignment horizontal="general" vertical="center" textRotation="0" wrapText="true" indent="0" shrinkToFit="false"/>
      <protection locked="true" hidden="false"/>
    </xf>
    <xf numFmtId="174" fontId="28" fillId="2" borderId="4" xfId="21" applyFont="true" applyBorder="true" applyAlignment="true" applyProtection="true">
      <alignment horizontal="general" vertical="center" textRotation="0" wrapText="false" indent="0" shrinkToFit="false"/>
      <protection locked="true" hidden="false"/>
    </xf>
    <xf numFmtId="166" fontId="28" fillId="2" borderId="4" xfId="0" applyFont="true" applyBorder="true" applyAlignment="true" applyProtection="false">
      <alignment horizontal="general" vertical="center" textRotation="0" wrapText="false" indent="0" shrinkToFit="false"/>
      <protection locked="true" hidden="false"/>
    </xf>
    <xf numFmtId="172" fontId="30" fillId="7" borderId="1" xfId="21" applyFont="true" applyBorder="true" applyAlignment="true" applyProtection="true">
      <alignment horizontal="general" vertical="center" textRotation="0" wrapText="true" indent="0" shrinkToFit="false"/>
      <protection locked="true" hidden="false"/>
    </xf>
    <xf numFmtId="167" fontId="27" fillId="2" borderId="6" xfId="21" applyFont="true" applyBorder="true" applyAlignment="true" applyProtection="true">
      <alignment horizontal="general" vertical="center" textRotation="0" wrapText="false" indent="0" shrinkToFit="false"/>
      <protection locked="true" hidden="false"/>
    </xf>
    <xf numFmtId="174" fontId="28" fillId="2" borderId="9" xfId="0" applyFont="true" applyBorder="true" applyAlignment="tru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general" vertical="center" textRotation="0" wrapText="true" indent="0" shrinkToFit="false"/>
      <protection locked="true" hidden="false"/>
    </xf>
    <xf numFmtId="176" fontId="9" fillId="0" borderId="22" xfId="21" applyFont="true" applyBorder="true" applyAlignment="true" applyProtection="true">
      <alignment horizontal="general" vertical="center" textRotation="0" wrapText="true" indent="0" shrinkToFit="false"/>
      <protection locked="true" hidden="false"/>
    </xf>
    <xf numFmtId="166" fontId="25" fillId="7" borderId="25" xfId="21" applyFont="true" applyBorder="true" applyAlignment="true" applyProtection="true">
      <alignment horizontal="general" vertical="center" textRotation="0" wrapText="false" indent="0" shrinkToFit="false"/>
      <protection locked="true" hidden="false"/>
    </xf>
    <xf numFmtId="165" fontId="30" fillId="7" borderId="1" xfId="0" applyFont="true" applyBorder="true" applyAlignment="true" applyProtection="false">
      <alignment horizontal="general" vertical="center" textRotation="0" wrapText="false" indent="0" shrinkToFit="false"/>
      <protection locked="true" hidden="false"/>
    </xf>
    <xf numFmtId="166" fontId="9" fillId="7" borderId="1" xfId="21" applyFont="true" applyBorder="true" applyAlignment="true" applyProtection="true">
      <alignment horizontal="general" vertical="center" textRotation="0" wrapText="false" indent="0" shrinkToFit="false"/>
      <protection locked="true" hidden="false"/>
    </xf>
    <xf numFmtId="166" fontId="9" fillId="7" borderId="1" xfId="0" applyFont="true" applyBorder="true" applyAlignment="true" applyProtection="false">
      <alignment horizontal="general" vertical="center" textRotation="0" wrapText="false" indent="0" shrinkToFit="false"/>
      <protection locked="true" hidden="false"/>
    </xf>
    <xf numFmtId="172" fontId="9" fillId="7" borderId="1" xfId="0" applyFont="true" applyBorder="true" applyAlignment="true" applyProtection="false">
      <alignment horizontal="general" vertical="center" textRotation="0" wrapText="false" indent="0" shrinkToFit="false"/>
      <protection locked="true" hidden="false"/>
    </xf>
    <xf numFmtId="175" fontId="9" fillId="7" borderId="27" xfId="0" applyFont="true" applyBorder="true" applyAlignment="true" applyProtection="false">
      <alignment horizontal="general" vertical="center" textRotation="0" wrapText="false" indent="0" shrinkToFit="false"/>
      <protection locked="true" hidden="false"/>
    </xf>
    <xf numFmtId="177" fontId="9" fillId="7" borderId="1" xfId="21" applyFont="true" applyBorder="true" applyAlignment="true" applyProtection="true">
      <alignment horizontal="general" vertical="center" textRotation="0" wrapText="false" indent="0" shrinkToFit="false"/>
      <protection locked="true" hidden="false"/>
    </xf>
    <xf numFmtId="172" fontId="9" fillId="0" borderId="0" xfId="21" applyFont="true" applyBorder="true" applyAlignment="true" applyProtection="true">
      <alignment horizontal="general" vertical="center" textRotation="0" wrapText="true" indent="0" shrinkToFit="false"/>
      <protection locked="true" hidden="false"/>
    </xf>
    <xf numFmtId="166" fontId="26" fillId="0" borderId="36" xfId="21" applyFont="true" applyBorder="true" applyAlignment="true" applyProtection="true">
      <alignment horizontal="general" vertical="center" textRotation="0" wrapText="true" indent="0" shrinkToFit="false"/>
      <protection locked="true" hidden="false"/>
    </xf>
    <xf numFmtId="166" fontId="25" fillId="0" borderId="0" xfId="21" applyFont="true" applyBorder="true" applyAlignment="true" applyProtection="true">
      <alignment horizontal="general" vertical="center" textRotation="0" wrapText="false" indent="0" shrinkToFit="false"/>
      <protection locked="true" hidden="false"/>
    </xf>
    <xf numFmtId="165" fontId="30" fillId="0" borderId="0" xfId="0" applyFont="true" applyBorder="true" applyAlignment="true" applyProtection="false">
      <alignment horizontal="general" vertical="center" textRotation="0" wrapText="false" indent="0" shrinkToFit="false"/>
      <protection locked="true" hidden="false"/>
    </xf>
    <xf numFmtId="166" fontId="9" fillId="0" borderId="32" xfId="0" applyFont="true" applyBorder="true" applyAlignment="true" applyProtection="false">
      <alignment horizontal="general" vertical="center" textRotation="0" wrapText="false" indent="0" shrinkToFit="false"/>
      <protection locked="true" hidden="false"/>
    </xf>
    <xf numFmtId="166" fontId="9" fillId="0" borderId="27" xfId="21" applyFont="true" applyBorder="true" applyAlignment="true" applyProtection="true">
      <alignment horizontal="general" vertical="center" textRotation="0" wrapText="false" indent="0" shrinkToFit="false"/>
      <protection locked="true" hidden="false"/>
    </xf>
    <xf numFmtId="175" fontId="9" fillId="0" borderId="27" xfId="0" applyFont="true" applyBorder="true" applyAlignment="true" applyProtection="false">
      <alignment horizontal="general" vertical="center" textRotation="0" wrapText="false" indent="0" shrinkToFit="false"/>
      <protection locked="true" hidden="false"/>
    </xf>
    <xf numFmtId="164" fontId="29" fillId="0" borderId="38" xfId="0" applyFont="true" applyBorder="true" applyAlignment="true" applyProtection="false">
      <alignment horizontal="general" vertical="center" textRotation="0" wrapText="true" indent="0" shrinkToFit="false"/>
      <protection locked="true" hidden="false"/>
    </xf>
    <xf numFmtId="172" fontId="9" fillId="0" borderId="0" xfId="21" applyFont="true" applyBorder="true" applyAlignment="true" applyProtection="true">
      <alignment horizontal="general" vertical="center" textRotation="0" wrapText="false" indent="0" shrinkToFit="false"/>
      <protection locked="true" hidden="false"/>
    </xf>
    <xf numFmtId="177" fontId="9" fillId="0" borderId="34" xfId="21" applyFont="true" applyBorder="true" applyAlignment="true" applyProtection="true">
      <alignment horizontal="general" vertical="center" textRotation="0" wrapText="false" indent="0" shrinkToFit="false"/>
      <protection locked="true" hidden="false"/>
    </xf>
    <xf numFmtId="164" fontId="25" fillId="0" borderId="0" xfId="0" applyFont="true" applyBorder="true" applyAlignment="true" applyProtection="false">
      <alignment horizontal="general" vertical="center" textRotation="0" wrapText="true" indent="0" shrinkToFit="false"/>
      <protection locked="true" hidden="false"/>
    </xf>
    <xf numFmtId="167" fontId="27" fillId="2" borderId="9" xfId="21" applyFont="true" applyBorder="true" applyAlignment="true" applyProtection="true">
      <alignment horizontal="general" vertical="center" textRotation="0" wrapText="false" indent="0" shrinkToFit="false"/>
      <protection locked="true" hidden="false"/>
    </xf>
    <xf numFmtId="167" fontId="27" fillId="2" borderId="4" xfId="21" applyFont="true" applyBorder="true" applyAlignment="true" applyProtection="true">
      <alignment horizontal="general" vertical="center" textRotation="0" wrapText="false" indent="0" shrinkToFit="false"/>
      <protection locked="true" hidden="false"/>
    </xf>
    <xf numFmtId="175" fontId="9" fillId="7" borderId="32" xfId="0" applyFont="true" applyBorder="true" applyAlignment="true" applyProtection="false">
      <alignment horizontal="general" vertical="center" textRotation="0" wrapText="false" indent="0" shrinkToFit="false"/>
      <protection locked="true" hidden="false"/>
    </xf>
    <xf numFmtId="172" fontId="32" fillId="2" borderId="4" xfId="21" applyFont="true" applyBorder="true" applyAlignment="true" applyProtection="true">
      <alignment horizontal="general" vertical="center" textRotation="0" wrapText="false" indent="0" shrinkToFit="false"/>
      <protection locked="true" hidden="false"/>
    </xf>
    <xf numFmtId="175" fontId="9" fillId="7" borderId="34" xfId="21" applyFont="true" applyBorder="true" applyAlignment="true" applyProtection="true">
      <alignment horizontal="general" vertical="center" textRotation="0" wrapText="false" indent="0" shrinkToFit="false"/>
      <protection locked="true" hidden="false"/>
    </xf>
    <xf numFmtId="166" fontId="29" fillId="0" borderId="0" xfId="21" applyFont="true" applyBorder="true" applyAlignment="true" applyProtection="true">
      <alignment horizontal="general" vertical="center" textRotation="0" wrapText="true" indent="0" shrinkToFit="false"/>
      <protection locked="true" hidden="false"/>
    </xf>
    <xf numFmtId="164" fontId="28" fillId="0" borderId="0" xfId="21" applyFont="true" applyBorder="true" applyAlignment="true" applyProtection="true">
      <alignment horizontal="general" vertical="center" textRotation="0" wrapText="false" indent="0" shrinkToFit="false"/>
      <protection locked="true" hidden="false"/>
    </xf>
    <xf numFmtId="166" fontId="28" fillId="0" borderId="0" xfId="0" applyFont="true" applyBorder="true" applyAlignment="true" applyProtection="false">
      <alignment horizontal="general" vertical="center" textRotation="0" wrapText="false" indent="0" shrinkToFit="false"/>
      <protection locked="true" hidden="false"/>
    </xf>
    <xf numFmtId="172" fontId="30" fillId="0" borderId="0" xfId="21" applyFont="true" applyBorder="true" applyAlignment="true" applyProtection="true">
      <alignment horizontal="general" vertical="center" textRotation="0" wrapText="true" indent="0" shrinkToFit="false"/>
      <protection locked="true" hidden="false"/>
    </xf>
    <xf numFmtId="175" fontId="26" fillId="0" borderId="0" xfId="21" applyFont="true" applyBorder="true" applyAlignment="true" applyProtection="true">
      <alignment horizontal="general" vertical="center" textRotation="0" wrapText="true" indent="0" shrinkToFit="false"/>
      <protection locked="true" hidden="false"/>
    </xf>
    <xf numFmtId="166" fontId="9" fillId="0" borderId="20" xfId="21" applyFont="true" applyBorder="true" applyAlignment="true" applyProtection="true">
      <alignment horizontal="general" vertical="center" textRotation="0" wrapText="false" indent="0" shrinkToFit="false"/>
      <protection locked="true" hidden="false"/>
    </xf>
    <xf numFmtId="164" fontId="24" fillId="0" borderId="20" xfId="0" applyFont="true" applyBorder="true" applyAlignment="true" applyProtection="false">
      <alignment horizontal="general" vertical="center" textRotation="0" wrapText="false" indent="0" shrinkToFit="false"/>
      <protection locked="true" hidden="false"/>
    </xf>
    <xf numFmtId="167" fontId="25" fillId="7" borderId="1" xfId="21" applyFont="true" applyBorder="true" applyAlignment="true" applyProtection="true">
      <alignment horizontal="general" vertical="center" textRotation="0" wrapText="true" indent="0" shrinkToFit="false"/>
      <protection locked="true" hidden="false"/>
    </xf>
    <xf numFmtId="175" fontId="9" fillId="7" borderId="1" xfId="0" applyFont="true" applyBorder="true" applyAlignment="true" applyProtection="false">
      <alignment horizontal="general" vertical="center" textRotation="0" wrapText="false" indent="0" shrinkToFit="false"/>
      <protection locked="true" hidden="false"/>
    </xf>
    <xf numFmtId="172" fontId="9" fillId="0" borderId="0" xfId="0" applyFont="true" applyBorder="true" applyAlignment="true" applyProtection="false">
      <alignment horizontal="general" vertical="center" textRotation="0" wrapText="true" indent="0" shrinkToFit="false"/>
      <protection locked="true" hidden="false"/>
    </xf>
    <xf numFmtId="175" fontId="30" fillId="7" borderId="1" xfId="21" applyFont="true" applyBorder="true" applyAlignment="true" applyProtection="true">
      <alignment horizontal="general" vertical="center" textRotation="0" wrapText="true" indent="0" shrinkToFit="false"/>
      <protection locked="true" hidden="false"/>
    </xf>
    <xf numFmtId="164" fontId="9" fillId="0" borderId="36" xfId="0" applyFont="true" applyBorder="true" applyAlignment="true" applyProtection="false">
      <alignment horizontal="general" vertical="center" textRotation="0" wrapText="true" indent="0" shrinkToFit="false"/>
      <protection locked="true" hidden="false"/>
    </xf>
    <xf numFmtId="167" fontId="9" fillId="0" borderId="0" xfId="21" applyFont="true" applyBorder="true" applyAlignment="true" applyProtection="true">
      <alignment horizontal="general" vertical="center" textRotation="0" wrapText="true" indent="0" shrinkToFit="false"/>
      <protection locked="true" hidden="false"/>
    </xf>
    <xf numFmtId="172" fontId="9" fillId="0" borderId="21" xfId="21" applyFont="true" applyBorder="true" applyAlignment="true" applyProtection="true">
      <alignment horizontal="general" vertical="center" textRotation="0" wrapText="false" indent="0" shrinkToFit="false"/>
      <protection locked="true" hidden="false"/>
    </xf>
    <xf numFmtId="172" fontId="9" fillId="0" borderId="22" xfId="21" applyFont="true" applyBorder="true" applyAlignment="true" applyProtection="true">
      <alignment horizontal="general" vertical="center" textRotation="0" wrapText="false" indent="0" shrinkToFit="false"/>
      <protection locked="true" hidden="false"/>
    </xf>
    <xf numFmtId="167" fontId="9" fillId="7" borderId="1" xfId="0" applyFont="true" applyBorder="true" applyAlignment="true" applyProtection="false">
      <alignment horizontal="general" vertical="center" textRotation="0" wrapText="false" indent="0" shrinkToFit="false"/>
      <protection locked="true" hidden="false"/>
    </xf>
    <xf numFmtId="175" fontId="26" fillId="0" borderId="22" xfId="21" applyFont="true" applyBorder="true" applyAlignment="true" applyProtection="true">
      <alignment horizontal="general" vertical="center" textRotation="0" wrapText="true" indent="0" shrinkToFit="false"/>
      <protection locked="true" hidden="false"/>
    </xf>
    <xf numFmtId="164" fontId="24" fillId="0" borderId="39" xfId="0" applyFont="true" applyBorder="true" applyAlignment="true" applyProtection="false">
      <alignment horizontal="general" vertical="center" textRotation="0" wrapText="false" indent="0" shrinkToFit="false"/>
      <protection locked="true" hidden="false"/>
    </xf>
    <xf numFmtId="164" fontId="9" fillId="0" borderId="40" xfId="0" applyFont="true" applyBorder="true" applyAlignment="true" applyProtection="false">
      <alignment horizontal="general" vertical="center" textRotation="0" wrapText="false" indent="0" shrinkToFit="false"/>
      <protection locked="true" hidden="false"/>
    </xf>
    <xf numFmtId="164" fontId="24" fillId="0" borderId="40" xfId="0" applyFont="true" applyBorder="true" applyAlignment="true" applyProtection="false">
      <alignment horizontal="general" vertical="center" textRotation="0" wrapText="false" indent="0" shrinkToFit="false"/>
      <protection locked="true" hidden="false"/>
    </xf>
    <xf numFmtId="164" fontId="9" fillId="0" borderId="6" xfId="0" applyFont="true" applyBorder="true" applyAlignment="true" applyProtection="false">
      <alignment horizontal="general" vertical="center" textRotation="0" wrapText="false" indent="0" shrinkToFit="false"/>
      <protection locked="true" hidden="false"/>
    </xf>
    <xf numFmtId="164" fontId="9" fillId="0" borderId="39" xfId="0" applyFont="true" applyBorder="true" applyAlignment="true" applyProtection="false">
      <alignment horizontal="general" vertical="center" textRotation="0" wrapText="false" indent="0" shrinkToFit="false"/>
      <protection locked="true" hidden="false"/>
    </xf>
    <xf numFmtId="164" fontId="9" fillId="0" borderId="40" xfId="0" applyFont="true" applyBorder="true" applyAlignment="true" applyProtection="false">
      <alignment horizontal="center" vertical="center" textRotation="0" wrapText="false" indent="0" shrinkToFit="false"/>
      <protection locked="true" hidden="false"/>
    </xf>
    <xf numFmtId="164" fontId="9" fillId="0" borderId="41" xfId="0" applyFont="true" applyBorder="true" applyAlignment="true" applyProtection="false">
      <alignment horizontal="general" vertical="center" textRotation="0" wrapText="false" indent="0" shrinkToFit="false"/>
      <protection locked="true" hidden="false"/>
    </xf>
    <xf numFmtId="164" fontId="9" fillId="0" borderId="42" xfId="0" applyFont="true" applyBorder="true" applyAlignment="true" applyProtection="false">
      <alignment horizontal="general" vertical="center" textRotation="0" wrapText="false" indent="0" shrinkToFit="false"/>
      <protection locked="true" hidden="false"/>
    </xf>
    <xf numFmtId="167" fontId="9" fillId="0" borderId="43" xfId="21" applyFont="true" applyBorder="true" applyAlignment="true" applyProtection="true">
      <alignment horizontal="general" vertical="center" textRotation="0" wrapText="false" indent="0" shrinkToFit="false"/>
      <protection locked="true" hidden="false"/>
    </xf>
    <xf numFmtId="164" fontId="9" fillId="0" borderId="44" xfId="0" applyFont="true" applyBorder="true" applyAlignment="true" applyProtection="false">
      <alignment horizontal="general" vertical="center" textRotation="0" wrapText="false" indent="0" shrinkToFit="false"/>
      <protection locked="true" hidden="false"/>
    </xf>
    <xf numFmtId="171" fontId="9" fillId="0" borderId="40" xfId="0" applyFont="true" applyBorder="true" applyAlignment="true" applyProtection="false">
      <alignment horizontal="general" vertical="center" textRotation="0" wrapText="false" indent="0" shrinkToFit="false"/>
      <protection locked="true" hidden="false"/>
    </xf>
    <xf numFmtId="172" fontId="9" fillId="0" borderId="45" xfId="0" applyFont="true" applyBorder="true" applyAlignment="true" applyProtection="false">
      <alignment horizontal="general" vertical="center" textRotation="0" wrapText="false" indent="0" shrinkToFit="false"/>
      <protection locked="true" hidden="false"/>
    </xf>
    <xf numFmtId="172" fontId="9" fillId="0" borderId="46" xfId="0" applyFont="true" applyBorder="true" applyAlignment="true" applyProtection="false">
      <alignment horizontal="general" vertical="center" textRotation="0" wrapText="false" indent="0" shrinkToFit="false"/>
      <protection locked="true" hidden="false"/>
    </xf>
    <xf numFmtId="164" fontId="9" fillId="0" borderId="43" xfId="0" applyFont="true" applyBorder="true" applyAlignment="true" applyProtection="false">
      <alignment horizontal="general" vertical="center" textRotation="0" wrapText="false" indent="0" shrinkToFit="false"/>
      <protection locked="true" hidden="false"/>
    </xf>
    <xf numFmtId="164" fontId="9" fillId="0" borderId="45" xfId="0" applyFont="true" applyBorder="true" applyAlignment="true" applyProtection="false">
      <alignment horizontal="general" vertical="center" textRotation="0" wrapText="false" indent="0" shrinkToFit="false"/>
      <protection locked="true" hidden="false"/>
    </xf>
    <xf numFmtId="164" fontId="9" fillId="0" borderId="46" xfId="0" applyFont="true" applyBorder="true" applyAlignment="true" applyProtection="false">
      <alignment horizontal="general" vertical="center" textRotation="0" wrapText="false" indent="0" shrinkToFit="false"/>
      <protection locked="true" hidden="false"/>
    </xf>
    <xf numFmtId="164" fontId="9" fillId="0" borderId="47" xfId="0" applyFont="true" applyBorder="true" applyAlignment="true" applyProtection="false">
      <alignment horizontal="general" vertical="center" textRotation="0" wrapText="false" indent="0" shrinkToFit="false"/>
      <protection locked="true" hidden="false"/>
    </xf>
    <xf numFmtId="178" fontId="25" fillId="3" borderId="36" xfId="0" applyFont="true" applyBorder="true" applyAlignment="true" applyProtection="false">
      <alignment horizontal="general" vertical="center" textRotation="0" wrapText="false" indent="0" shrinkToFit="false"/>
      <protection locked="true" hidden="false"/>
    </xf>
    <xf numFmtId="165" fontId="25" fillId="0" borderId="21" xfId="0" applyFont="true" applyBorder="true" applyAlignment="true" applyProtection="false">
      <alignment horizontal="general" vertical="center" textRotation="0" wrapText="false" indent="0" shrinkToFit="false"/>
      <protection locked="true" hidden="false"/>
    </xf>
    <xf numFmtId="164" fontId="25" fillId="0" borderId="2" xfId="0" applyFont="true" applyBorder="true" applyAlignment="true" applyProtection="false">
      <alignment horizontal="general" vertical="center" textRotation="0" wrapText="false" indent="0" shrinkToFit="false"/>
      <protection locked="true" hidden="false"/>
    </xf>
    <xf numFmtId="172" fontId="25" fillId="0" borderId="21" xfId="0" applyFont="true" applyBorder="true" applyAlignment="true" applyProtection="false">
      <alignment horizontal="general" vertical="center" textRotation="0" wrapText="false" indent="0" shrinkToFit="false"/>
      <protection locked="true" hidden="false"/>
    </xf>
    <xf numFmtId="172" fontId="25" fillId="0" borderId="22" xfId="0" applyFont="true" applyBorder="true" applyAlignment="true" applyProtection="false">
      <alignment horizontal="general" vertical="center" textRotation="0" wrapText="false" indent="0" shrinkToFit="false"/>
      <protection locked="true" hidden="false"/>
    </xf>
    <xf numFmtId="179" fontId="25" fillId="3" borderId="36" xfId="0" applyFont="true" applyBorder="true" applyAlignment="true" applyProtection="false">
      <alignment horizontal="general" vertical="center" textRotation="0" wrapText="false" indent="0" shrinkToFit="false"/>
      <protection locked="true" hidden="false"/>
    </xf>
    <xf numFmtId="180" fontId="25" fillId="3" borderId="47" xfId="0" applyFont="true" applyBorder="true" applyAlignment="true" applyProtection="false">
      <alignment horizontal="general" vertical="center" textRotation="0" wrapText="false" indent="0" shrinkToFit="false"/>
      <protection locked="true" hidden="false"/>
    </xf>
    <xf numFmtId="164" fontId="31" fillId="0" borderId="0" xfId="0" applyFont="true" applyBorder="true" applyAlignment="true" applyProtection="false">
      <alignment horizontal="general" vertical="center" textRotation="0" wrapText="false" indent="0" shrinkToFit="false"/>
      <protection locked="true" hidden="false"/>
    </xf>
    <xf numFmtId="164" fontId="9" fillId="7" borderId="0" xfId="0" applyFont="true" applyBorder="true" applyAlignment="true" applyProtection="false">
      <alignment horizontal="general" vertical="center" textRotation="0" wrapText="false" indent="0" shrinkToFit="false"/>
      <protection locked="true" hidden="false"/>
    </xf>
    <xf numFmtId="166" fontId="9" fillId="7" borderId="0" xfId="0" applyFont="true" applyBorder="true" applyAlignment="true" applyProtection="false">
      <alignment horizontal="general" vertical="center" textRotation="0" wrapText="false" indent="0" shrinkToFit="false"/>
      <protection locked="true" hidden="false"/>
    </xf>
    <xf numFmtId="172" fontId="9" fillId="7" borderId="0" xfId="0" applyFont="true" applyBorder="true" applyAlignment="true" applyProtection="false">
      <alignment horizontal="general" vertical="center" textRotation="0" wrapText="false" indent="0" shrinkToFit="false"/>
      <protection locked="true" hidden="false"/>
    </xf>
    <xf numFmtId="180" fontId="9" fillId="7" borderId="0" xfId="0" applyFont="true" applyBorder="true" applyAlignment="true" applyProtection="false">
      <alignment horizontal="general" vertical="center" textRotation="0" wrapText="false" indent="0" shrinkToFit="false"/>
      <protection locked="true" hidden="false"/>
    </xf>
    <xf numFmtId="174" fontId="29" fillId="10" borderId="4" xfId="0" applyFont="true" applyBorder="true" applyAlignment="true" applyProtection="false">
      <alignment horizontal="general" vertical="center" textRotation="0" wrapText="false" indent="0" shrinkToFit="false"/>
      <protection locked="true" hidden="false"/>
    </xf>
    <xf numFmtId="166" fontId="25" fillId="7" borderId="1" xfId="21" applyFont="true" applyBorder="true" applyAlignment="true" applyProtection="true">
      <alignment horizontal="general" vertical="center" textRotation="0" wrapText="false" indent="0" shrinkToFit="false"/>
      <protection locked="true" hidden="false"/>
    </xf>
    <xf numFmtId="166" fontId="9" fillId="0" borderId="1" xfId="0" applyFont="true" applyBorder="true" applyAlignment="true" applyProtection="false">
      <alignment horizontal="general" vertical="center" textRotation="0" wrapText="false" indent="0" shrinkToFit="false"/>
      <protection locked="true" hidden="false"/>
    </xf>
    <xf numFmtId="166" fontId="9" fillId="0" borderId="1" xfId="21" applyFont="true" applyBorder="true" applyAlignment="true" applyProtection="true">
      <alignment horizontal="general" vertical="center" textRotation="0" wrapText="false" indent="0" shrinkToFit="false"/>
      <protection locked="true" hidden="false"/>
    </xf>
    <xf numFmtId="172" fontId="9" fillId="0" borderId="1" xfId="0" applyFont="true" applyBorder="true" applyAlignment="true" applyProtection="false">
      <alignment horizontal="general" vertical="center" textRotation="0" wrapText="false" indent="0" shrinkToFit="false"/>
      <protection locked="true" hidden="false"/>
    </xf>
    <xf numFmtId="175" fontId="9" fillId="0" borderId="32" xfId="0" applyFont="true" applyBorder="true" applyAlignment="true" applyProtection="false">
      <alignment horizontal="general" vertical="center" textRotation="0" wrapText="false" indent="0" shrinkToFit="false"/>
      <protection locked="true" hidden="false"/>
    </xf>
    <xf numFmtId="164" fontId="29" fillId="0" borderId="4" xfId="0" applyFont="true" applyBorder="true" applyAlignment="true" applyProtection="false">
      <alignment horizontal="general" vertical="center" textRotation="0" wrapText="true" indent="0" shrinkToFit="false"/>
      <protection locked="true" hidden="false"/>
    </xf>
    <xf numFmtId="164" fontId="28" fillId="0" borderId="4" xfId="0" applyFont="true" applyBorder="true" applyAlignment="true" applyProtection="false">
      <alignment horizontal="general" vertical="center" textRotation="0" wrapText="false" indent="0" shrinkToFit="false"/>
      <protection locked="true" hidden="false"/>
    </xf>
    <xf numFmtId="172" fontId="26" fillId="0" borderId="1" xfId="21" applyFont="true" applyBorder="true" applyAlignment="true" applyProtection="true">
      <alignment horizontal="general" vertical="center" textRotation="0" wrapText="true" indent="0" shrinkToFit="false"/>
      <protection locked="true" hidden="false"/>
    </xf>
    <xf numFmtId="175" fontId="26" fillId="0" borderId="1" xfId="21" applyFont="true" applyBorder="true" applyAlignment="true" applyProtection="true">
      <alignment horizontal="general" vertical="center" textRotation="0" wrapText="true" indent="0" shrinkToFit="false"/>
      <protection locked="true" hidden="false"/>
    </xf>
    <xf numFmtId="172" fontId="9" fillId="0" borderId="22" xfId="21" applyFont="true" applyBorder="true" applyAlignment="true" applyProtection="true">
      <alignment horizontal="general" vertical="center" textRotation="0" wrapText="true" indent="0" shrinkToFit="false"/>
      <protection locked="true" hidden="false"/>
    </xf>
    <xf numFmtId="166" fontId="29" fillId="2" borderId="40" xfId="21" applyFont="true" applyBorder="true" applyAlignment="true" applyProtection="true">
      <alignment horizontal="general" vertical="center" textRotation="0" wrapText="true" indent="0" shrinkToFit="false"/>
      <protection locked="true" hidden="false"/>
    </xf>
    <xf numFmtId="172" fontId="30" fillId="7" borderId="0" xfId="21" applyFont="true" applyBorder="true" applyAlignment="true" applyProtection="true">
      <alignment horizontal="general" vertical="center" textRotation="0" wrapText="true" indent="0" shrinkToFit="false"/>
      <protection locked="true" hidden="false"/>
    </xf>
    <xf numFmtId="175" fontId="26" fillId="7" borderId="22" xfId="21" applyFont="true" applyBorder="true" applyAlignment="true" applyProtection="true">
      <alignment horizontal="general" vertical="center" textRotation="0" wrapText="true" indent="0" shrinkToFit="false"/>
      <protection locked="true" hidden="false"/>
    </xf>
    <xf numFmtId="181" fontId="25" fillId="0" borderId="19" xfId="21" applyFont="true" applyBorder="true" applyAlignment="true" applyProtection="true">
      <alignment horizontal="general" vertical="center" textRotation="0" wrapText="false" indent="0" shrinkToFit="false"/>
      <protection locked="true" hidden="false"/>
    </xf>
    <xf numFmtId="165" fontId="30" fillId="7" borderId="3" xfId="0" applyFont="true" applyBorder="true" applyAlignment="true" applyProtection="false">
      <alignment horizontal="general" vertical="center" textRotation="0" wrapText="false" indent="0" shrinkToFit="false"/>
      <protection locked="true" hidden="false"/>
    </xf>
    <xf numFmtId="166" fontId="9" fillId="7" borderId="3" xfId="21" applyFont="true" applyBorder="true" applyAlignment="true" applyProtection="true">
      <alignment horizontal="general" vertical="center" textRotation="0" wrapText="false" indent="0" shrinkToFit="false"/>
      <protection locked="true" hidden="false"/>
    </xf>
    <xf numFmtId="166" fontId="29" fillId="10" borderId="6" xfId="0" applyFont="true" applyBorder="true" applyAlignment="true" applyProtection="fals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Excel Built-in Comma [0]" xfId="21"/>
  </cellStyles>
  <colors>
    <indexedColors>
      <rgbColor rgb="FF000000"/>
      <rgbColor rgb="FFFDEADA"/>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999FF"/>
      <rgbColor rgb="FFC0504D"/>
      <rgbColor rgb="FFEBF1DE"/>
      <rgbColor rgb="FFDBEEF4"/>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E6E0EC"/>
      <rgbColor rgb="FFD7E4BD"/>
      <rgbColor rgb="FFFFFF99"/>
      <rgbColor rgb="FF99CCFF"/>
      <rgbColor rgb="FFFF99CC"/>
      <rgbColor rgb="FFCC99FF"/>
      <rgbColor rgb="FFFCD5B5"/>
      <rgbColor rgb="FF3366FF"/>
      <rgbColor rgb="FF4BACC6"/>
      <rgbColor rgb="FF92D050"/>
      <rgbColor rgb="FFFFC000"/>
      <rgbColor rgb="FFFF9900"/>
      <rgbColor rgb="FFFF6600"/>
      <rgbColor rgb="FF8064A2"/>
      <rgbColor rgb="FF9BBB59"/>
      <rgbColor rgb="FF003366"/>
      <rgbColor rgb="FF00B050"/>
      <rgbColor rgb="FF003300"/>
      <rgbColor rgb="FF333300"/>
      <rgbColor rgb="FFC9211E"/>
      <rgbColor rgb="FF993366"/>
      <rgbColor rgb="FF333399"/>
      <rgbColor rgb="FF59595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920" spc="-1" strike="noStrike">
                <a:solidFill>
                  <a:srgbClr val="595959"/>
                </a:solidFill>
                <a:latin typeface="Meiryo"/>
                <a:ea typeface="Meiryo"/>
              </a:defRPr>
            </a:pPr>
            <a:r>
              <a:rPr b="0" lang="en-GB" sz="1920" spc="-1" strike="noStrike">
                <a:solidFill>
                  <a:srgbClr val="595959"/>
                </a:solidFill>
                <a:latin typeface="Meiryo"/>
                <a:ea typeface="Meiryo"/>
              </a:rPr>
              <a:t>苗木１本の直接経費</a:t>
            </a:r>
          </a:p>
        </c:rich>
      </c:tx>
      <c:overlay val="0"/>
      <c:spPr>
        <a:noFill/>
        <a:ln w="0">
          <a:noFill/>
        </a:ln>
      </c:spPr>
    </c:title>
    <c:autoTitleDeleted val="0"/>
    <c:plotArea>
      <c:scatterChart>
        <c:scatterStyle val="lineMarker"/>
        <c:varyColors val="0"/>
        <c:ser>
          <c:idx val="0"/>
          <c:order val="0"/>
          <c:tx>
            <c:strRef>
              <c:f>結果シート!$J$4</c:f>
              <c:strCache>
                <c:ptCount val="1"/>
                <c:pt idx="0">
                  <c:v>価格</c:v>
                </c:pt>
              </c:strCache>
            </c:strRef>
          </c:tx>
          <c:spPr>
            <a:solidFill>
              <a:srgbClr val="4bacc6"/>
            </a:solidFill>
            <a:ln cap="rnd" w="19080">
              <a:solidFill>
                <a:srgbClr val="4bacc6"/>
              </a:solidFill>
              <a:round/>
            </a:ln>
          </c:spPr>
          <c:marker>
            <c:symbol val="circle"/>
            <c:size val="5"/>
            <c:spPr>
              <a:solidFill>
                <a:srgbClr val="4bacc6"/>
              </a:solidFill>
            </c:spPr>
          </c:marker>
          <c:dLbls>
            <c:txPr>
              <a:bodyPr wrap="square"/>
              <a:lstStyle/>
              <a:p>
                <a:pPr>
                  <a:defRPr b="0" lang="en-GB" sz="1600" spc="-1" strike="noStrike">
                    <a:solidFill>
                      <a:srgbClr val="000000"/>
                    </a:solidFill>
                    <a:latin typeface="Meiryo"/>
                    <a:ea typeface="Meiryo"/>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結果シート!$C$7:$C$13</c:f>
              <c:numCache>
                <c:formatCode>General</c:formatCode>
                <c:ptCount val="7"/>
                <c:pt idx="0">
                  <c:v>1000000</c:v>
                </c:pt>
                <c:pt idx="1">
                  <c:v>500000</c:v>
                </c:pt>
                <c:pt idx="2">
                  <c:v>200000</c:v>
                </c:pt>
                <c:pt idx="3">
                  <c:v>100000</c:v>
                </c:pt>
                <c:pt idx="4">
                  <c:v>50000</c:v>
                </c:pt>
                <c:pt idx="5">
                  <c:v>20000</c:v>
                </c:pt>
                <c:pt idx="6">
                  <c:v>10000</c:v>
                </c:pt>
              </c:numCache>
            </c:numRef>
          </c:xVal>
          <c:yVal>
            <c:numRef>
              <c:f>結果シート!$J$7:$J$13</c:f>
              <c:numCache>
                <c:formatCode>General</c:formatCode>
                <c:ptCount val="7"/>
                <c:pt idx="0">
                  <c:v>45.5989075630252</c:v>
                </c:pt>
                <c:pt idx="1">
                  <c:v>45.9389075630252</c:v>
                </c:pt>
                <c:pt idx="2">
                  <c:v>46.9189075630252</c:v>
                </c:pt>
                <c:pt idx="3">
                  <c:v>48.5789075630252</c:v>
                </c:pt>
                <c:pt idx="4">
                  <c:v>51.8889075630252</c:v>
                </c:pt>
                <c:pt idx="5">
                  <c:v>61.8089075630252</c:v>
                </c:pt>
                <c:pt idx="6">
                  <c:v>78.3489075630252</c:v>
                </c:pt>
              </c:numCache>
            </c:numRef>
          </c:yVal>
          <c:smooth val="0"/>
        </c:ser>
        <c:axId val="16444269"/>
        <c:axId val="2166924"/>
      </c:scatterChart>
      <c:valAx>
        <c:axId val="16444269"/>
        <c:scaling>
          <c:orientation val="minMax"/>
          <c:max val="1000000"/>
        </c:scaling>
        <c:delete val="0"/>
        <c:axPos val="b"/>
        <c:majorGridlines>
          <c:spPr>
            <a:ln w="9360">
              <a:solidFill>
                <a:srgbClr val="d9d9d9"/>
              </a:solidFill>
              <a:round/>
            </a:ln>
          </c:spPr>
        </c:majorGridlines>
        <c:title>
          <c:tx>
            <c:rich>
              <a:bodyPr rot="0"/>
              <a:lstStyle/>
              <a:p>
                <a:pPr>
                  <a:defRPr b="0" lang="en-GB" sz="1600" spc="-1" strike="noStrike">
                    <a:solidFill>
                      <a:srgbClr val="595959"/>
                    </a:solidFill>
                    <a:latin typeface="Meiryo"/>
                    <a:ea typeface="Meiryo"/>
                  </a:defRPr>
                </a:pPr>
                <a:r>
                  <a:rPr b="0" lang="en-GB" sz="1600" spc="-1" strike="noStrike">
                    <a:solidFill>
                      <a:srgbClr val="595959"/>
                    </a:solidFill>
                    <a:latin typeface="Meiryo"/>
                    <a:ea typeface="Meiryo"/>
                  </a:rPr>
                  <a:t>生産目標本数</a:t>
                </a:r>
              </a:p>
            </c:rich>
          </c:tx>
          <c:overlay val="0"/>
          <c:spPr>
            <a:noFill/>
            <a:ln w="0">
              <a:noFill/>
            </a:ln>
          </c:spPr>
        </c:title>
        <c:numFmt formatCode="#,##0_);[RED]\(#,##0\)" sourceLinked="0"/>
        <c:majorTickMark val="none"/>
        <c:minorTickMark val="none"/>
        <c:tickLblPos val="nextTo"/>
        <c:spPr>
          <a:ln w="9360">
            <a:solidFill>
              <a:srgbClr val="000000"/>
            </a:solidFill>
            <a:round/>
          </a:ln>
        </c:spPr>
        <c:txPr>
          <a:bodyPr/>
          <a:lstStyle/>
          <a:p>
            <a:pPr>
              <a:defRPr b="0" lang="en-GB" sz="1400" spc="-1" strike="noStrike">
                <a:solidFill>
                  <a:srgbClr val="595959"/>
                </a:solidFill>
                <a:latin typeface="Meiryo"/>
                <a:ea typeface="Meiryo"/>
              </a:defRPr>
            </a:pPr>
          </a:p>
        </c:txPr>
        <c:crossAx val="2166924"/>
        <c:crosses val="autoZero"/>
        <c:crossBetween val="midCat"/>
        <c:majorUnit val="200000"/>
      </c:valAx>
      <c:valAx>
        <c:axId val="2166924"/>
        <c:scaling>
          <c:orientation val="minMax"/>
        </c:scaling>
        <c:delete val="0"/>
        <c:axPos val="l"/>
        <c:majorGridlines>
          <c:spPr>
            <a:ln w="9360">
              <a:solidFill>
                <a:srgbClr val="d9d9d9"/>
              </a:solidFill>
              <a:round/>
            </a:ln>
          </c:spPr>
        </c:majorGridlines>
        <c:title>
          <c:tx>
            <c:rich>
              <a:bodyPr rot="-5400000"/>
              <a:lstStyle/>
              <a:p>
                <a:pPr>
                  <a:defRPr b="0" lang="en-GB" sz="1600" spc="-1" strike="noStrike">
                    <a:solidFill>
                      <a:srgbClr val="595959"/>
                    </a:solidFill>
                    <a:latin typeface="Meiryo"/>
                    <a:ea typeface="Meiryo"/>
                  </a:defRPr>
                </a:pPr>
                <a:r>
                  <a:rPr b="0" lang="en-GB" sz="1600" spc="-1" strike="noStrike">
                    <a:solidFill>
                      <a:srgbClr val="595959"/>
                    </a:solidFill>
                    <a:latin typeface="Meiryo"/>
                    <a:ea typeface="Meiryo"/>
                  </a:rPr>
                  <a:t>価格（円）</a:t>
                </a:r>
              </a:p>
            </c:rich>
          </c:tx>
          <c:overlay val="0"/>
          <c:spPr>
            <a:noFill/>
            <a:ln w="0">
              <a:noFill/>
            </a:ln>
          </c:spPr>
        </c:title>
        <c:numFmt formatCode="General" sourceLinked="0"/>
        <c:majorTickMark val="none"/>
        <c:minorTickMark val="none"/>
        <c:tickLblPos val="nextTo"/>
        <c:spPr>
          <a:ln w="9360">
            <a:solidFill>
              <a:srgbClr val="000000"/>
            </a:solidFill>
            <a:round/>
          </a:ln>
        </c:spPr>
        <c:txPr>
          <a:bodyPr/>
          <a:lstStyle/>
          <a:p>
            <a:pPr>
              <a:defRPr b="0" lang="en-GB" sz="1600" spc="-1" strike="noStrike">
                <a:solidFill>
                  <a:srgbClr val="595959"/>
                </a:solidFill>
                <a:latin typeface="Meiryo"/>
                <a:ea typeface="Meiryo"/>
              </a:defRPr>
            </a:pPr>
          </a:p>
        </c:txPr>
        <c:crossAx val="16444269"/>
        <c:crosses val="autoZero"/>
        <c:crossBetween val="midCat"/>
        <c:majorUnit val="20"/>
      </c:valAx>
      <c:spPr>
        <a:noFill/>
        <a:ln w="0">
          <a:solidFill>
            <a:srgbClr val="000000"/>
          </a:solidFill>
        </a:ln>
      </c:spPr>
    </c:plotArea>
    <c:plotVisOnly val="1"/>
    <c:dispBlanksAs val="gap"/>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920" spc="-1" strike="noStrike">
                <a:solidFill>
                  <a:srgbClr val="595959"/>
                </a:solidFill>
                <a:latin typeface="Calibri"/>
              </a:defRPr>
            </a:pPr>
            <a:r>
              <a:rPr b="0" lang="en-GB" sz="1920" spc="-1" strike="noStrike">
                <a:solidFill>
                  <a:srgbClr val="595959"/>
                </a:solidFill>
                <a:latin typeface="Calibri"/>
              </a:rPr>
              <a:t>苗木１本の直接経費</a:t>
            </a:r>
          </a:p>
        </c:rich>
      </c:tx>
      <c:overlay val="0"/>
      <c:spPr>
        <a:noFill/>
        <a:ln w="0">
          <a:noFill/>
        </a:ln>
      </c:spPr>
    </c:title>
    <c:autoTitleDeleted val="0"/>
    <c:plotArea>
      <c:scatterChart>
        <c:scatterStyle val="lineMarker"/>
        <c:varyColors val="0"/>
        <c:ser>
          <c:idx val="0"/>
          <c:order val="0"/>
          <c:tx>
            <c:strRef>
              <c:f>結果シート!$J$4</c:f>
              <c:strCache>
                <c:ptCount val="1"/>
                <c:pt idx="0">
                  <c:v>価格</c:v>
                </c:pt>
              </c:strCache>
            </c:strRef>
          </c:tx>
          <c:spPr>
            <a:solidFill>
              <a:srgbClr val="8064a2"/>
            </a:solidFill>
            <a:ln cap="rnd" w="19080">
              <a:solidFill>
                <a:srgbClr val="8064a2"/>
              </a:solidFill>
              <a:round/>
            </a:ln>
          </c:spPr>
          <c:marker>
            <c:symbol val="circle"/>
            <c:size val="5"/>
            <c:spPr>
              <a:solidFill>
                <a:srgbClr val="8064a2"/>
              </a:solidFill>
            </c:spPr>
          </c:marker>
          <c:dLbls>
            <c:txPr>
              <a:bodyPr wrap="square"/>
              <a:lstStyle/>
              <a:p>
                <a:pPr>
                  <a:defRPr b="0" lang="en-GB" sz="1600" spc="-1" strike="noStrike">
                    <a:solidFill>
                      <a:srgbClr val="000000"/>
                    </a:solidFill>
                    <a:latin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結果シート!$D$15:$D$19</c:f>
              <c:numCache>
                <c:formatCode>General</c:formatCode>
                <c:ptCount val="5"/>
                <c:pt idx="0">
                  <c:v>1</c:v>
                </c:pt>
                <c:pt idx="1">
                  <c:v>0.8</c:v>
                </c:pt>
                <c:pt idx="2">
                  <c:v>0.6</c:v>
                </c:pt>
                <c:pt idx="3">
                  <c:v>0.4</c:v>
                </c:pt>
                <c:pt idx="4">
                  <c:v>0.2</c:v>
                </c:pt>
              </c:numCache>
            </c:numRef>
          </c:xVal>
          <c:yVal>
            <c:numRef>
              <c:f>結果シート!$J$15:$J$19</c:f>
              <c:numCache>
                <c:formatCode>General</c:formatCode>
                <c:ptCount val="5"/>
                <c:pt idx="0">
                  <c:v>42.9210714285714</c:v>
                </c:pt>
                <c:pt idx="1">
                  <c:v>50.9338392857143</c:v>
                </c:pt>
                <c:pt idx="2">
                  <c:v>64.2984523809524</c:v>
                </c:pt>
                <c:pt idx="3">
                  <c:v>91.0276785714286</c:v>
                </c:pt>
                <c:pt idx="4">
                  <c:v>171.205357142857</c:v>
                </c:pt>
              </c:numCache>
            </c:numRef>
          </c:yVal>
          <c:smooth val="0"/>
        </c:ser>
        <c:axId val="34899814"/>
        <c:axId val="75029810"/>
      </c:scatterChart>
      <c:valAx>
        <c:axId val="34899814"/>
        <c:scaling>
          <c:orientation val="minMax"/>
        </c:scaling>
        <c:delete val="0"/>
        <c:axPos val="b"/>
        <c:majorGridlines>
          <c:spPr>
            <a:ln w="9360">
              <a:solidFill>
                <a:srgbClr val="d9d9d9"/>
              </a:solidFill>
              <a:round/>
            </a:ln>
          </c:spPr>
        </c:majorGridlines>
        <c:title>
          <c:tx>
            <c:rich>
              <a:bodyPr rot="0"/>
              <a:lstStyle/>
              <a:p>
                <a:pPr>
                  <a:defRPr b="0" lang="en-GB" sz="1600" spc="-1" strike="noStrike">
                    <a:solidFill>
                      <a:srgbClr val="595959"/>
                    </a:solidFill>
                    <a:latin typeface="Calibri"/>
                  </a:defRPr>
                </a:pPr>
                <a:r>
                  <a:rPr b="0" lang="en-GB" sz="1600" spc="-1" strike="noStrike">
                    <a:solidFill>
                      <a:srgbClr val="595959"/>
                    </a:solidFill>
                    <a:latin typeface="Calibri"/>
                  </a:rPr>
                  <a:t>得苗率 (x100, %)</a:t>
                </a:r>
              </a:p>
            </c:rich>
          </c:tx>
          <c:overlay val="0"/>
          <c:spPr>
            <a:noFill/>
            <a:ln w="0">
              <a:noFill/>
            </a:ln>
          </c:spPr>
        </c:title>
        <c:numFmt formatCode="#,##0.0;[RED]\-#,##0.0" sourceLinked="0"/>
        <c:majorTickMark val="none"/>
        <c:minorTickMark val="none"/>
        <c:tickLblPos val="nextTo"/>
        <c:spPr>
          <a:ln w="9360">
            <a:solidFill>
              <a:srgbClr val="000000"/>
            </a:solidFill>
            <a:round/>
          </a:ln>
        </c:spPr>
        <c:txPr>
          <a:bodyPr/>
          <a:lstStyle/>
          <a:p>
            <a:pPr>
              <a:defRPr b="0" lang="en-GB" sz="1600" spc="-1" strike="noStrike">
                <a:solidFill>
                  <a:srgbClr val="595959"/>
                </a:solidFill>
                <a:latin typeface="Calibri"/>
              </a:defRPr>
            </a:pPr>
          </a:p>
        </c:txPr>
        <c:crossAx val="75029810"/>
        <c:crosses val="autoZero"/>
        <c:crossBetween val="midCat"/>
      </c:valAx>
      <c:valAx>
        <c:axId val="75029810"/>
        <c:scaling>
          <c:orientation val="minMax"/>
        </c:scaling>
        <c:delete val="0"/>
        <c:axPos val="l"/>
        <c:majorGridlines>
          <c:spPr>
            <a:ln w="9360">
              <a:solidFill>
                <a:srgbClr val="d9d9d9"/>
              </a:solidFill>
              <a:round/>
            </a:ln>
          </c:spPr>
        </c:majorGridlines>
        <c:title>
          <c:tx>
            <c:rich>
              <a:bodyPr rot="-5400000"/>
              <a:lstStyle/>
              <a:p>
                <a:pPr>
                  <a:defRPr b="0" lang="en-GB" sz="1600" spc="-1" strike="noStrike">
                    <a:solidFill>
                      <a:srgbClr val="595959"/>
                    </a:solidFill>
                    <a:latin typeface="Calibri"/>
                  </a:defRPr>
                </a:pPr>
                <a:r>
                  <a:rPr b="0" lang="en-GB" sz="1600" spc="-1" strike="noStrike">
                    <a:solidFill>
                      <a:srgbClr val="595959"/>
                    </a:solidFill>
                    <a:latin typeface="Calibri"/>
                  </a:rPr>
                  <a:t>価格（円）</a:t>
                </a:r>
              </a:p>
            </c:rich>
          </c:tx>
          <c:overlay val="0"/>
          <c:spPr>
            <a:noFill/>
            <a:ln w="0">
              <a:noFill/>
            </a:ln>
          </c:spPr>
        </c:title>
        <c:numFmt formatCode="General" sourceLinked="0"/>
        <c:majorTickMark val="none"/>
        <c:minorTickMark val="none"/>
        <c:tickLblPos val="nextTo"/>
        <c:spPr>
          <a:ln w="9360">
            <a:solidFill>
              <a:srgbClr val="000000"/>
            </a:solidFill>
            <a:round/>
          </a:ln>
        </c:spPr>
        <c:txPr>
          <a:bodyPr/>
          <a:lstStyle/>
          <a:p>
            <a:pPr>
              <a:defRPr b="0" lang="en-GB" sz="1600" spc="-1" strike="noStrike">
                <a:solidFill>
                  <a:srgbClr val="595959"/>
                </a:solidFill>
                <a:latin typeface="Calibri"/>
              </a:defRPr>
            </a:pPr>
          </a:p>
        </c:txPr>
        <c:crossAx val="34899814"/>
        <c:crosses val="autoZero"/>
        <c:crossBetween val="midCat"/>
      </c:valAx>
      <c:spPr>
        <a:noFill/>
        <a:ln w="0">
          <a:solidFill>
            <a:srgbClr val="000000"/>
          </a:solidFill>
        </a:ln>
      </c:spPr>
    </c:plotArea>
    <c:plotVisOnly val="1"/>
    <c:dispBlanksAs val="gap"/>
  </c:chart>
  <c:spPr>
    <a:solidFill>
      <a:srgbClr val="ffffff"/>
    </a:solidFill>
    <a:ln w="9360">
      <a:solidFill>
        <a:srgbClr val="d9d9d9"/>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920" spc="-1" strike="noStrike">
                <a:solidFill>
                  <a:srgbClr val="595959"/>
                </a:solidFill>
                <a:latin typeface="Calibri"/>
              </a:defRPr>
            </a:pPr>
            <a:r>
              <a:rPr b="0" lang="en-GB" sz="1920" spc="-1" strike="noStrike">
                <a:solidFill>
                  <a:srgbClr val="595959"/>
                </a:solidFill>
                <a:latin typeface="Calibri"/>
              </a:rPr>
              <a:t>苗木１本の直接経費</a:t>
            </a:r>
          </a:p>
        </c:rich>
      </c:tx>
      <c:overlay val="0"/>
      <c:spPr>
        <a:noFill/>
        <a:ln w="0">
          <a:noFill/>
        </a:ln>
      </c:spPr>
    </c:title>
    <c:autoTitleDeleted val="0"/>
    <c:plotArea>
      <c:scatterChart>
        <c:scatterStyle val="lineMarker"/>
        <c:varyColors val="0"/>
        <c:ser>
          <c:idx val="0"/>
          <c:order val="0"/>
          <c:tx>
            <c:strRef>
              <c:f>結果シート!$G$4</c:f>
              <c:strCache>
                <c:ptCount val="1"/>
                <c:pt idx="0">
                  <c:v>労務費</c:v>
                </c:pt>
              </c:strCache>
            </c:strRef>
          </c:tx>
          <c:spPr>
            <a:solidFill>
              <a:srgbClr val="c0504d"/>
            </a:solidFill>
            <a:ln cap="rnd" w="19080">
              <a:solidFill>
                <a:srgbClr val="c0504d"/>
              </a:solidFill>
              <a:round/>
            </a:ln>
          </c:spPr>
          <c:marker>
            <c:symbol val="circle"/>
            <c:size val="5"/>
            <c:spPr>
              <a:solidFill>
                <a:srgbClr val="c0504d"/>
              </a:solidFill>
            </c:spPr>
          </c:marker>
          <c:dLbls>
            <c:txPr>
              <a:bodyPr wrap="square"/>
              <a:lstStyle/>
              <a:p>
                <a:pPr>
                  <a:defRPr b="0" lang="en-GB" sz="1600" spc="-1" strike="noStrike">
                    <a:solidFill>
                      <a:srgbClr val="000000"/>
                    </a:solidFill>
                    <a:latin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結果シート!$C$7:$C$13</c:f>
              <c:numCache>
                <c:formatCode>General</c:formatCode>
                <c:ptCount val="7"/>
                <c:pt idx="0">
                  <c:v>1000000</c:v>
                </c:pt>
                <c:pt idx="1">
                  <c:v>500000</c:v>
                </c:pt>
                <c:pt idx="2">
                  <c:v>200000</c:v>
                </c:pt>
                <c:pt idx="3">
                  <c:v>100000</c:v>
                </c:pt>
                <c:pt idx="4">
                  <c:v>50000</c:v>
                </c:pt>
                <c:pt idx="5">
                  <c:v>20000</c:v>
                </c:pt>
                <c:pt idx="6">
                  <c:v>10000</c:v>
                </c:pt>
              </c:numCache>
            </c:numRef>
          </c:xVal>
          <c:yVal>
            <c:numRef>
              <c:f>結果シート!$G$7:$G$13</c:f>
              <c:numCache>
                <c:formatCode>General</c:formatCode>
                <c:ptCount val="7"/>
                <c:pt idx="0">
                  <c:v>23.25</c:v>
                </c:pt>
                <c:pt idx="1">
                  <c:v>23.49</c:v>
                </c:pt>
                <c:pt idx="2">
                  <c:v>24.19</c:v>
                </c:pt>
                <c:pt idx="3">
                  <c:v>25.37</c:v>
                </c:pt>
                <c:pt idx="4">
                  <c:v>27.72</c:v>
                </c:pt>
                <c:pt idx="5">
                  <c:v>34.77</c:v>
                </c:pt>
                <c:pt idx="6">
                  <c:v>46.52</c:v>
                </c:pt>
              </c:numCache>
            </c:numRef>
          </c:yVal>
          <c:smooth val="0"/>
        </c:ser>
        <c:ser>
          <c:idx val="1"/>
          <c:order val="1"/>
          <c:tx>
            <c:strRef>
              <c:f>結果シート!$H$4</c:f>
              <c:strCache>
                <c:ptCount val="1"/>
                <c:pt idx="0">
                  <c:v>資材費</c:v>
                </c:pt>
              </c:strCache>
            </c:strRef>
          </c:tx>
          <c:spPr>
            <a:solidFill>
              <a:srgbClr val="9bbb59"/>
            </a:solidFill>
            <a:ln cap="rnd" w="19080">
              <a:solidFill>
                <a:srgbClr val="9bbb59"/>
              </a:solidFill>
              <a:round/>
            </a:ln>
          </c:spPr>
          <c:marker>
            <c:symbol val="circle"/>
            <c:size val="5"/>
            <c:spPr>
              <a:solidFill>
                <a:srgbClr val="9bbb59"/>
              </a:solidFill>
            </c:spPr>
          </c:marker>
          <c:dLbls>
            <c:txPr>
              <a:bodyPr wrap="square"/>
              <a:lstStyle/>
              <a:p>
                <a:pPr>
                  <a:defRPr b="0" lang="en-GB" sz="1600" spc="-1" strike="noStrike">
                    <a:solidFill>
                      <a:srgbClr val="000000"/>
                    </a:solidFill>
                    <a:latin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結果シート!$C$7:$C$13</c:f>
              <c:numCache>
                <c:formatCode>General</c:formatCode>
                <c:ptCount val="7"/>
                <c:pt idx="0">
                  <c:v>1000000</c:v>
                </c:pt>
                <c:pt idx="1">
                  <c:v>500000</c:v>
                </c:pt>
                <c:pt idx="2">
                  <c:v>200000</c:v>
                </c:pt>
                <c:pt idx="3">
                  <c:v>100000</c:v>
                </c:pt>
                <c:pt idx="4">
                  <c:v>50000</c:v>
                </c:pt>
                <c:pt idx="5">
                  <c:v>20000</c:v>
                </c:pt>
                <c:pt idx="6">
                  <c:v>10000</c:v>
                </c:pt>
              </c:numCache>
            </c:numRef>
          </c:xVal>
          <c:yVal>
            <c:numRef>
              <c:f>結果シート!$H$7:$H$13</c:f>
              <c:numCache>
                <c:formatCode>General</c:formatCode>
                <c:ptCount val="7"/>
                <c:pt idx="0">
                  <c:v>18.1889075630252</c:v>
                </c:pt>
                <c:pt idx="1">
                  <c:v>18.1989075630252</c:v>
                </c:pt>
                <c:pt idx="2">
                  <c:v>18.2289075630252</c:v>
                </c:pt>
                <c:pt idx="3">
                  <c:v>18.2789075630252</c:v>
                </c:pt>
                <c:pt idx="4">
                  <c:v>18.3789075630252</c:v>
                </c:pt>
                <c:pt idx="5">
                  <c:v>18.6789075630252</c:v>
                </c:pt>
                <c:pt idx="6">
                  <c:v>19.1789075630252</c:v>
                </c:pt>
              </c:numCache>
            </c:numRef>
          </c:yVal>
          <c:smooth val="0"/>
        </c:ser>
        <c:ser>
          <c:idx val="2"/>
          <c:order val="2"/>
          <c:tx>
            <c:strRef>
              <c:f>結果シート!$I$4</c:f>
              <c:strCache>
                <c:ptCount val="1"/>
                <c:pt idx="0">
                  <c:v>設備費</c:v>
                </c:pt>
              </c:strCache>
            </c:strRef>
          </c:tx>
          <c:spPr>
            <a:solidFill>
              <a:srgbClr val="8064a2"/>
            </a:solidFill>
            <a:ln cap="rnd" w="19080">
              <a:solidFill>
                <a:srgbClr val="8064a2"/>
              </a:solidFill>
              <a:round/>
            </a:ln>
          </c:spPr>
          <c:marker>
            <c:symbol val="circle"/>
            <c:size val="5"/>
            <c:spPr>
              <a:solidFill>
                <a:srgbClr val="8064a2"/>
              </a:solidFill>
            </c:spPr>
          </c:marker>
          <c:dLbls>
            <c:txPr>
              <a:bodyPr wrap="square"/>
              <a:lstStyle/>
              <a:p>
                <a:pPr>
                  <a:defRPr b="0" lang="en-GB" sz="1600" spc="-1" strike="noStrike">
                    <a:solidFill>
                      <a:srgbClr val="000000"/>
                    </a:solidFill>
                    <a:latin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結果シート!$C$7:$C$13</c:f>
              <c:numCache>
                <c:formatCode>General</c:formatCode>
                <c:ptCount val="7"/>
                <c:pt idx="0">
                  <c:v>1000000</c:v>
                </c:pt>
                <c:pt idx="1">
                  <c:v>500000</c:v>
                </c:pt>
                <c:pt idx="2">
                  <c:v>200000</c:v>
                </c:pt>
                <c:pt idx="3">
                  <c:v>100000</c:v>
                </c:pt>
                <c:pt idx="4">
                  <c:v>50000</c:v>
                </c:pt>
                <c:pt idx="5">
                  <c:v>20000</c:v>
                </c:pt>
                <c:pt idx="6">
                  <c:v>10000</c:v>
                </c:pt>
              </c:numCache>
            </c:numRef>
          </c:xVal>
          <c:yVal>
            <c:numRef>
              <c:f>結果シート!$I$7:$I$13</c:f>
              <c:numCache>
                <c:formatCode>General</c:formatCode>
                <c:ptCount val="7"/>
                <c:pt idx="0">
                  <c:v>4.16</c:v>
                </c:pt>
                <c:pt idx="1">
                  <c:v>4.25</c:v>
                </c:pt>
                <c:pt idx="2">
                  <c:v>4.5</c:v>
                </c:pt>
                <c:pt idx="3">
                  <c:v>4.93</c:v>
                </c:pt>
                <c:pt idx="4">
                  <c:v>5.79</c:v>
                </c:pt>
                <c:pt idx="5">
                  <c:v>8.36</c:v>
                </c:pt>
                <c:pt idx="6">
                  <c:v>12.65</c:v>
                </c:pt>
              </c:numCache>
            </c:numRef>
          </c:yVal>
          <c:smooth val="0"/>
        </c:ser>
        <c:axId val="30444261"/>
        <c:axId val="70688598"/>
      </c:scatterChart>
      <c:valAx>
        <c:axId val="30444261"/>
        <c:scaling>
          <c:orientation val="minMax"/>
        </c:scaling>
        <c:delete val="0"/>
        <c:axPos val="b"/>
        <c:majorGridlines>
          <c:spPr>
            <a:ln w="9360">
              <a:solidFill>
                <a:srgbClr val="d9d9d9"/>
              </a:solidFill>
              <a:round/>
            </a:ln>
          </c:spPr>
        </c:majorGridlines>
        <c:title>
          <c:tx>
            <c:rich>
              <a:bodyPr rot="0"/>
              <a:lstStyle/>
              <a:p>
                <a:pPr>
                  <a:defRPr b="0" lang="en-GB" sz="1600" spc="-1" strike="noStrike">
                    <a:solidFill>
                      <a:srgbClr val="595959"/>
                    </a:solidFill>
                    <a:latin typeface="Calibri"/>
                  </a:defRPr>
                </a:pPr>
                <a:r>
                  <a:rPr b="0" lang="en-GB" sz="1600" spc="-1" strike="noStrike">
                    <a:solidFill>
                      <a:srgbClr val="595959"/>
                    </a:solidFill>
                    <a:latin typeface="Calibri"/>
                  </a:rPr>
                  <a:t>生産目標本数</a:t>
                </a:r>
              </a:p>
            </c:rich>
          </c:tx>
          <c:overlay val="0"/>
          <c:spPr>
            <a:noFill/>
            <a:ln w="0">
              <a:noFill/>
            </a:ln>
          </c:spPr>
        </c:title>
        <c:numFmt formatCode="#,##0_);[RED]\(#,##0\)" sourceLinked="0"/>
        <c:majorTickMark val="none"/>
        <c:minorTickMark val="none"/>
        <c:tickLblPos val="nextTo"/>
        <c:spPr>
          <a:ln w="9360">
            <a:solidFill>
              <a:srgbClr val="000000"/>
            </a:solidFill>
            <a:round/>
          </a:ln>
        </c:spPr>
        <c:txPr>
          <a:bodyPr/>
          <a:lstStyle/>
          <a:p>
            <a:pPr>
              <a:defRPr b="0" lang="en-GB" sz="1600" spc="-1" strike="noStrike">
                <a:solidFill>
                  <a:srgbClr val="595959"/>
                </a:solidFill>
                <a:latin typeface="Calibri"/>
              </a:defRPr>
            </a:pPr>
          </a:p>
        </c:txPr>
        <c:crossAx val="70688598"/>
        <c:crosses val="autoZero"/>
        <c:crossBetween val="midCat"/>
      </c:valAx>
      <c:valAx>
        <c:axId val="70688598"/>
        <c:scaling>
          <c:orientation val="minMax"/>
        </c:scaling>
        <c:delete val="0"/>
        <c:axPos val="l"/>
        <c:majorGridlines>
          <c:spPr>
            <a:ln w="9360">
              <a:solidFill>
                <a:srgbClr val="d9d9d9"/>
              </a:solidFill>
              <a:round/>
            </a:ln>
          </c:spPr>
        </c:majorGridlines>
        <c:title>
          <c:tx>
            <c:rich>
              <a:bodyPr rot="-5400000"/>
              <a:lstStyle/>
              <a:p>
                <a:pPr>
                  <a:defRPr b="0" lang="en-GB" sz="1600" spc="-1" strike="noStrike">
                    <a:solidFill>
                      <a:srgbClr val="595959"/>
                    </a:solidFill>
                    <a:latin typeface="Calibri"/>
                  </a:defRPr>
                </a:pPr>
                <a:r>
                  <a:rPr b="0" lang="en-GB" sz="1600" spc="-1" strike="noStrike">
                    <a:solidFill>
                      <a:srgbClr val="595959"/>
                    </a:solidFill>
                    <a:latin typeface="Calibri"/>
                  </a:rPr>
                  <a:t>価格（円）</a:t>
                </a:r>
              </a:p>
            </c:rich>
          </c:tx>
          <c:overlay val="0"/>
          <c:spPr>
            <a:noFill/>
            <a:ln w="0">
              <a:noFill/>
            </a:ln>
          </c:spPr>
        </c:title>
        <c:numFmt formatCode="General" sourceLinked="0"/>
        <c:majorTickMark val="none"/>
        <c:minorTickMark val="none"/>
        <c:tickLblPos val="nextTo"/>
        <c:spPr>
          <a:ln w="9360">
            <a:solidFill>
              <a:srgbClr val="000000"/>
            </a:solidFill>
            <a:round/>
          </a:ln>
        </c:spPr>
        <c:txPr>
          <a:bodyPr/>
          <a:lstStyle/>
          <a:p>
            <a:pPr>
              <a:defRPr b="0" lang="en-GB" sz="1600" spc="-1" strike="noStrike">
                <a:solidFill>
                  <a:srgbClr val="595959"/>
                </a:solidFill>
                <a:latin typeface="Calibri"/>
              </a:defRPr>
            </a:pPr>
          </a:p>
        </c:txPr>
        <c:crossAx val="30444261"/>
        <c:crosses val="autoZero"/>
        <c:crossBetween val="midCat"/>
      </c:valAx>
      <c:spPr>
        <a:noFill/>
        <a:ln w="0">
          <a:solidFill>
            <a:srgbClr val="000000"/>
          </a:solidFill>
        </a:ln>
      </c:spPr>
    </c:plotArea>
    <c:legend>
      <c:legendPos val="b"/>
      <c:overlay val="0"/>
      <c:spPr>
        <a:noFill/>
        <a:ln w="0">
          <a:noFill/>
        </a:ln>
      </c:spPr>
      <c:txPr>
        <a:bodyPr/>
        <a:lstStyle/>
        <a:p>
          <a:pPr>
            <a:defRPr b="0" lang="en-GB" sz="1600" spc="-1" strike="noStrike">
              <a:solidFill>
                <a:srgbClr val="595959"/>
              </a:solidFill>
              <a:latin typeface="Calibri"/>
            </a:defRPr>
          </a:pPr>
        </a:p>
      </c:txPr>
    </c:legend>
    <c:plotVisOnly val="1"/>
    <c:dispBlanksAs val="gap"/>
  </c:chart>
  <c:spPr>
    <a:solidFill>
      <a:srgbClr val="ffffff"/>
    </a:solidFill>
    <a:ln w="9360">
      <a:solidFill>
        <a:srgbClr val="d9d9d9"/>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lang="en-GB" sz="1920" spc="-1" strike="noStrike">
                <a:solidFill>
                  <a:srgbClr val="595959"/>
                </a:solidFill>
                <a:latin typeface="Calibri"/>
              </a:defRPr>
            </a:pPr>
            <a:r>
              <a:rPr b="0" lang="en-GB" sz="1920" spc="-1" strike="noStrike">
                <a:solidFill>
                  <a:srgbClr val="595959"/>
                </a:solidFill>
                <a:latin typeface="Calibri"/>
              </a:rPr>
              <a:t>苗木１本の直接経費</a:t>
            </a:r>
          </a:p>
        </c:rich>
      </c:tx>
      <c:overlay val="0"/>
      <c:spPr>
        <a:noFill/>
        <a:ln w="0">
          <a:noFill/>
        </a:ln>
      </c:spPr>
    </c:title>
    <c:autoTitleDeleted val="0"/>
    <c:plotArea>
      <c:scatterChart>
        <c:scatterStyle val="lineMarker"/>
        <c:varyColors val="0"/>
        <c:ser>
          <c:idx val="0"/>
          <c:order val="0"/>
          <c:tx>
            <c:strRef>
              <c:f>結果シート!$G$4</c:f>
              <c:strCache>
                <c:ptCount val="1"/>
                <c:pt idx="0">
                  <c:v>労務費</c:v>
                </c:pt>
              </c:strCache>
            </c:strRef>
          </c:tx>
          <c:spPr>
            <a:solidFill>
              <a:srgbClr val="4f81bd"/>
            </a:solidFill>
            <a:ln cap="rnd" w="19080">
              <a:solidFill>
                <a:srgbClr val="4f81bd"/>
              </a:solidFill>
              <a:round/>
            </a:ln>
          </c:spPr>
          <c:marker>
            <c:symbol val="circle"/>
            <c:size val="5"/>
            <c:spPr>
              <a:solidFill>
                <a:srgbClr val="4f81bd"/>
              </a:solidFill>
            </c:spPr>
          </c:marker>
          <c:dLbls>
            <c:txPr>
              <a:bodyPr wrap="square"/>
              <a:lstStyle/>
              <a:p>
                <a:pPr>
                  <a:defRPr b="0" lang="en-GB" sz="1600" spc="-1" strike="noStrike">
                    <a:solidFill>
                      <a:srgbClr val="000000"/>
                    </a:solidFill>
                    <a:latin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結果シート!$D$15:$D$19</c:f>
              <c:numCache>
                <c:formatCode>General</c:formatCode>
                <c:ptCount val="5"/>
                <c:pt idx="0">
                  <c:v>1</c:v>
                </c:pt>
                <c:pt idx="1">
                  <c:v>0.8</c:v>
                </c:pt>
                <c:pt idx="2">
                  <c:v>0.6</c:v>
                </c:pt>
                <c:pt idx="3">
                  <c:v>0.4</c:v>
                </c:pt>
                <c:pt idx="4">
                  <c:v>0.2</c:v>
                </c:pt>
              </c:numCache>
            </c:numRef>
          </c:xVal>
          <c:yVal>
            <c:numRef>
              <c:f>結果シート!$G$15:$G$19</c:f>
              <c:numCache>
                <c:formatCode>General</c:formatCode>
                <c:ptCount val="5"/>
                <c:pt idx="0">
                  <c:v>22.95</c:v>
                </c:pt>
                <c:pt idx="1">
                  <c:v>26.38</c:v>
                </c:pt>
                <c:pt idx="2">
                  <c:v>32.09</c:v>
                </c:pt>
                <c:pt idx="3">
                  <c:v>43.52</c:v>
                </c:pt>
                <c:pt idx="4">
                  <c:v>77.79</c:v>
                </c:pt>
              </c:numCache>
            </c:numRef>
          </c:yVal>
          <c:smooth val="0"/>
        </c:ser>
        <c:ser>
          <c:idx val="1"/>
          <c:order val="1"/>
          <c:tx>
            <c:strRef>
              <c:f>結果シート!$H$4</c:f>
              <c:strCache>
                <c:ptCount val="1"/>
                <c:pt idx="0">
                  <c:v>資材費</c:v>
                </c:pt>
              </c:strCache>
            </c:strRef>
          </c:tx>
          <c:spPr>
            <a:solidFill>
              <a:srgbClr val="c0504d"/>
            </a:solidFill>
            <a:ln cap="rnd" w="19080">
              <a:solidFill>
                <a:srgbClr val="c0504d"/>
              </a:solidFill>
              <a:round/>
            </a:ln>
          </c:spPr>
          <c:marker>
            <c:symbol val="circle"/>
            <c:size val="5"/>
            <c:spPr>
              <a:solidFill>
                <a:srgbClr val="c0504d"/>
              </a:solidFill>
            </c:spPr>
          </c:marker>
          <c:dLbls>
            <c:txPr>
              <a:bodyPr wrap="square"/>
              <a:lstStyle/>
              <a:p>
                <a:pPr>
                  <a:defRPr b="0" lang="en-GB" sz="1600" spc="-1" strike="noStrike">
                    <a:solidFill>
                      <a:srgbClr val="000000"/>
                    </a:solidFill>
                    <a:latin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結果シート!$D$15:$D$19</c:f>
              <c:numCache>
                <c:formatCode>General</c:formatCode>
                <c:ptCount val="5"/>
                <c:pt idx="0">
                  <c:v>1</c:v>
                </c:pt>
                <c:pt idx="1">
                  <c:v>0.8</c:v>
                </c:pt>
                <c:pt idx="2">
                  <c:v>0.6</c:v>
                </c:pt>
                <c:pt idx="3">
                  <c:v>0.4</c:v>
                </c:pt>
                <c:pt idx="4">
                  <c:v>0.2</c:v>
                </c:pt>
              </c:numCache>
            </c:numRef>
          </c:xVal>
          <c:yVal>
            <c:numRef>
              <c:f>結果シート!$H$15:$H$19</c:f>
              <c:numCache>
                <c:formatCode>General</c:formatCode>
                <c:ptCount val="5"/>
                <c:pt idx="0">
                  <c:v>15.6510714285714</c:v>
                </c:pt>
                <c:pt idx="1">
                  <c:v>19.3738392857143</c:v>
                </c:pt>
                <c:pt idx="2">
                  <c:v>25.5784523809524</c:v>
                </c:pt>
                <c:pt idx="3">
                  <c:v>37.9876785714286</c:v>
                </c:pt>
                <c:pt idx="4">
                  <c:v>75.2153571428571</c:v>
                </c:pt>
              </c:numCache>
            </c:numRef>
          </c:yVal>
          <c:smooth val="0"/>
        </c:ser>
        <c:ser>
          <c:idx val="2"/>
          <c:order val="2"/>
          <c:tx>
            <c:strRef>
              <c:f>結果シート!$I$4</c:f>
              <c:strCache>
                <c:ptCount val="1"/>
                <c:pt idx="0">
                  <c:v>設備費</c:v>
                </c:pt>
              </c:strCache>
            </c:strRef>
          </c:tx>
          <c:spPr>
            <a:solidFill>
              <a:srgbClr val="9bbb59"/>
            </a:solidFill>
            <a:ln cap="rnd" w="19080">
              <a:solidFill>
                <a:srgbClr val="9bbb59"/>
              </a:solidFill>
              <a:round/>
            </a:ln>
          </c:spPr>
          <c:marker>
            <c:symbol val="circle"/>
            <c:size val="5"/>
            <c:spPr>
              <a:solidFill>
                <a:srgbClr val="9bbb59"/>
              </a:solidFill>
            </c:spPr>
          </c:marker>
          <c:dLbls>
            <c:txPr>
              <a:bodyPr wrap="square"/>
              <a:lstStyle/>
              <a:p>
                <a:pPr>
                  <a:defRPr b="0" lang="en-GB" sz="1600" spc="-1" strike="noStrike">
                    <a:solidFill>
                      <a:srgbClr val="000000"/>
                    </a:solidFill>
                    <a:latin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xVal>
            <c:numRef>
              <c:f>結果シート!$D$15:$D$19</c:f>
              <c:numCache>
                <c:formatCode>General</c:formatCode>
                <c:ptCount val="5"/>
                <c:pt idx="0">
                  <c:v>1</c:v>
                </c:pt>
                <c:pt idx="1">
                  <c:v>0.8</c:v>
                </c:pt>
                <c:pt idx="2">
                  <c:v>0.6</c:v>
                </c:pt>
                <c:pt idx="3">
                  <c:v>0.4</c:v>
                </c:pt>
                <c:pt idx="4">
                  <c:v>0.2</c:v>
                </c:pt>
              </c:numCache>
            </c:numRef>
          </c:xVal>
          <c:yVal>
            <c:numRef>
              <c:f>結果シート!$I$15:$I$19</c:f>
              <c:numCache>
                <c:formatCode>General</c:formatCode>
                <c:ptCount val="5"/>
                <c:pt idx="0">
                  <c:v>4.32</c:v>
                </c:pt>
                <c:pt idx="1">
                  <c:v>5.18</c:v>
                </c:pt>
                <c:pt idx="2">
                  <c:v>6.63</c:v>
                </c:pt>
                <c:pt idx="3">
                  <c:v>9.52</c:v>
                </c:pt>
                <c:pt idx="4">
                  <c:v>18.2</c:v>
                </c:pt>
              </c:numCache>
            </c:numRef>
          </c:yVal>
          <c:smooth val="0"/>
        </c:ser>
        <c:axId val="22499680"/>
        <c:axId val="23972237"/>
      </c:scatterChart>
      <c:valAx>
        <c:axId val="22499680"/>
        <c:scaling>
          <c:orientation val="minMax"/>
        </c:scaling>
        <c:delete val="0"/>
        <c:axPos val="b"/>
        <c:majorGridlines>
          <c:spPr>
            <a:ln w="9360">
              <a:solidFill>
                <a:srgbClr val="d9d9d9"/>
              </a:solidFill>
              <a:round/>
            </a:ln>
          </c:spPr>
        </c:majorGridlines>
        <c:title>
          <c:tx>
            <c:rich>
              <a:bodyPr rot="0"/>
              <a:lstStyle/>
              <a:p>
                <a:pPr>
                  <a:defRPr b="0" lang="en-GB" sz="1600" spc="-1" strike="noStrike">
                    <a:solidFill>
                      <a:srgbClr val="595959"/>
                    </a:solidFill>
                    <a:latin typeface="Calibri"/>
                  </a:defRPr>
                </a:pPr>
                <a:r>
                  <a:rPr b="0" lang="en-GB" sz="1600" spc="-1" strike="noStrike">
                    <a:solidFill>
                      <a:srgbClr val="595959"/>
                    </a:solidFill>
                    <a:latin typeface="Calibri"/>
                  </a:rPr>
                  <a:t>得苗率 (x100, %)</a:t>
                </a:r>
              </a:p>
            </c:rich>
          </c:tx>
          <c:overlay val="0"/>
          <c:spPr>
            <a:noFill/>
            <a:ln w="0">
              <a:noFill/>
            </a:ln>
          </c:spPr>
        </c:title>
        <c:numFmt formatCode="#,##0.0;[RED]\-#,##0.0" sourceLinked="0"/>
        <c:majorTickMark val="none"/>
        <c:minorTickMark val="none"/>
        <c:tickLblPos val="nextTo"/>
        <c:spPr>
          <a:ln w="9360">
            <a:solidFill>
              <a:srgbClr val="000000"/>
            </a:solidFill>
            <a:round/>
          </a:ln>
        </c:spPr>
        <c:txPr>
          <a:bodyPr/>
          <a:lstStyle/>
          <a:p>
            <a:pPr>
              <a:defRPr b="0" lang="en-GB" sz="1600" spc="-1" strike="noStrike">
                <a:solidFill>
                  <a:srgbClr val="595959"/>
                </a:solidFill>
                <a:latin typeface="Calibri"/>
              </a:defRPr>
            </a:pPr>
          </a:p>
        </c:txPr>
        <c:crossAx val="23972237"/>
        <c:crosses val="autoZero"/>
        <c:crossBetween val="midCat"/>
      </c:valAx>
      <c:valAx>
        <c:axId val="23972237"/>
        <c:scaling>
          <c:orientation val="minMax"/>
        </c:scaling>
        <c:delete val="0"/>
        <c:axPos val="l"/>
        <c:majorGridlines>
          <c:spPr>
            <a:ln w="9360">
              <a:solidFill>
                <a:srgbClr val="d9d9d9"/>
              </a:solidFill>
              <a:round/>
            </a:ln>
          </c:spPr>
        </c:majorGridlines>
        <c:numFmt formatCode="General" sourceLinked="0"/>
        <c:majorTickMark val="none"/>
        <c:minorTickMark val="none"/>
        <c:tickLblPos val="nextTo"/>
        <c:spPr>
          <a:ln w="9360">
            <a:solidFill>
              <a:srgbClr val="000000"/>
            </a:solidFill>
            <a:round/>
          </a:ln>
        </c:spPr>
        <c:txPr>
          <a:bodyPr/>
          <a:lstStyle/>
          <a:p>
            <a:pPr>
              <a:defRPr b="0" lang="en-GB" sz="1600" spc="-1" strike="noStrike">
                <a:solidFill>
                  <a:srgbClr val="595959"/>
                </a:solidFill>
                <a:latin typeface="Calibri"/>
              </a:defRPr>
            </a:pPr>
          </a:p>
        </c:txPr>
        <c:crossAx val="22499680"/>
        <c:crosses val="autoZero"/>
        <c:crossBetween val="midCat"/>
      </c:valAx>
      <c:spPr>
        <a:noFill/>
        <a:ln w="0">
          <a:solidFill>
            <a:srgbClr val="000000"/>
          </a:solidFill>
        </a:ln>
      </c:spPr>
    </c:plotArea>
    <c:legend>
      <c:legendPos val="b"/>
      <c:overlay val="0"/>
      <c:spPr>
        <a:noFill/>
        <a:ln w="0">
          <a:noFill/>
        </a:ln>
      </c:spPr>
      <c:txPr>
        <a:bodyPr/>
        <a:lstStyle/>
        <a:p>
          <a:pPr>
            <a:defRPr b="0" lang="en-GB" sz="1600" spc="-1" strike="noStrike">
              <a:solidFill>
                <a:srgbClr val="595959"/>
              </a:solidFill>
              <a:latin typeface="Calibri"/>
            </a:defRPr>
          </a:pPr>
        </a:p>
      </c:txPr>
    </c:legend>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8640</xdr:colOff>
      <xdr:row>20</xdr:row>
      <xdr:rowOff>18000</xdr:rowOff>
    </xdr:from>
    <xdr:to>
      <xdr:col>6</xdr:col>
      <xdr:colOff>502200</xdr:colOff>
      <xdr:row>29</xdr:row>
      <xdr:rowOff>353880</xdr:rowOff>
    </xdr:to>
    <xdr:graphicFrame>
      <xdr:nvGraphicFramePr>
        <xdr:cNvPr id="0" name="グラフ 1"/>
        <xdr:cNvGraphicFramePr/>
      </xdr:nvGraphicFramePr>
      <xdr:xfrm>
        <a:off x="7638480" y="7971120"/>
        <a:ext cx="5662080" cy="38505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10440</xdr:colOff>
      <xdr:row>30</xdr:row>
      <xdr:rowOff>28080</xdr:rowOff>
    </xdr:from>
    <xdr:to>
      <xdr:col>6</xdr:col>
      <xdr:colOff>528480</xdr:colOff>
      <xdr:row>39</xdr:row>
      <xdr:rowOff>380160</xdr:rowOff>
    </xdr:to>
    <xdr:graphicFrame>
      <xdr:nvGraphicFramePr>
        <xdr:cNvPr id="1" name="グラフ 3"/>
        <xdr:cNvGraphicFramePr/>
      </xdr:nvGraphicFramePr>
      <xdr:xfrm>
        <a:off x="7640280" y="11886480"/>
        <a:ext cx="5686560" cy="38667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96480</xdr:colOff>
      <xdr:row>20</xdr:row>
      <xdr:rowOff>6480</xdr:rowOff>
    </xdr:from>
    <xdr:to>
      <xdr:col>10</xdr:col>
      <xdr:colOff>416160</xdr:colOff>
      <xdr:row>29</xdr:row>
      <xdr:rowOff>342360</xdr:rowOff>
    </xdr:to>
    <xdr:graphicFrame>
      <xdr:nvGraphicFramePr>
        <xdr:cNvPr id="2" name="グラフ 4"/>
        <xdr:cNvGraphicFramePr/>
      </xdr:nvGraphicFramePr>
      <xdr:xfrm>
        <a:off x="14012280" y="7959600"/>
        <a:ext cx="5522760" cy="385056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98640</xdr:colOff>
      <xdr:row>30</xdr:row>
      <xdr:rowOff>16560</xdr:rowOff>
    </xdr:from>
    <xdr:to>
      <xdr:col>10</xdr:col>
      <xdr:colOff>442800</xdr:colOff>
      <xdr:row>39</xdr:row>
      <xdr:rowOff>368640</xdr:rowOff>
    </xdr:to>
    <xdr:graphicFrame>
      <xdr:nvGraphicFramePr>
        <xdr:cNvPr id="3" name="グラフ 5"/>
        <xdr:cNvGraphicFramePr/>
      </xdr:nvGraphicFramePr>
      <xdr:xfrm>
        <a:off x="14014440" y="11874960"/>
        <a:ext cx="5547240" cy="38667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435" name="円/楕円 1"/>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436"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437"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438" name="カギ線コネクタ 4"/>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439"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440"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441" name="直線コネクタ 8"/>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442" name="カギ線コネクタ 9"/>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443" name="直線コネクタ 10"/>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444" name="円/楕円 11"/>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445" name="直線コネクタ 12"/>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446" name="円/楕円 13"/>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447"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448" name="カギ線コネクタ 15"/>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449"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450" name="カギ線コネクタ 17"/>
        <xdr:cNvSpPr/>
      </xdr:nvSpPr>
      <xdr:spPr>
        <a:xfrm rot="5400000">
          <a:off x="7120440" y="4731120"/>
          <a:ext cx="5203440" cy="23583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451" name="円/楕円 18"/>
        <xdr:cNvSpPr/>
      </xdr:nvSpPr>
      <xdr:spPr>
        <a:xfrm>
          <a:off x="843444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452" name="円/楕円 19"/>
        <xdr:cNvSpPr/>
      </xdr:nvSpPr>
      <xdr:spPr>
        <a:xfrm>
          <a:off x="843732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453" name="円/楕円 20"/>
        <xdr:cNvSpPr/>
      </xdr:nvSpPr>
      <xdr:spPr>
        <a:xfrm>
          <a:off x="842112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454" name="円/楕円 27"/>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455" name="直線コネクタ 28"/>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456" name="直線矢印コネクタ 29"/>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457" name="直線コネクタ 31"/>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458" name="テキスト ボックス 33"/>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459" name="テキスト ボックス 34"/>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460" name="円/楕円 36"/>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461"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462"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463" name="カギ線コネクタ 39"/>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464"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465"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466" name="直線コネクタ 42"/>
        <xdr:cNvSpPr/>
      </xdr:nvSpPr>
      <xdr:spPr>
        <a:xfrm>
          <a:off x="848628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467" name="直線コネクタ 43"/>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468" name="カギ線コネクタ 44"/>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469" name="直線コネクタ 45"/>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470" name="円/楕円 46"/>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471" name="直線コネクタ 47"/>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472" name="円/楕円 48"/>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473"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474" name="カギ線コネクタ 50"/>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475"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476" name="円/楕円 52"/>
        <xdr:cNvSpPr/>
      </xdr:nvSpPr>
      <xdr:spPr>
        <a:xfrm>
          <a:off x="844128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477" name="カギ線コネクタ 53"/>
        <xdr:cNvSpPr/>
      </xdr:nvSpPr>
      <xdr:spPr>
        <a:xfrm rot="5400000">
          <a:off x="7129080" y="4730040"/>
          <a:ext cx="5194080" cy="23515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478" name="円/楕円 54"/>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479" name="直線コネクタ 55"/>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480" name="直線矢印コネクタ 56"/>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481" name="円/楕円 57"/>
        <xdr:cNvSpPr/>
      </xdr:nvSpPr>
      <xdr:spPr>
        <a:xfrm>
          <a:off x="838116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482" name="直線コネクタ 58"/>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15</xdr:row>
      <xdr:rowOff>1092240</xdr:rowOff>
    </xdr:from>
    <xdr:to>
      <xdr:col>5</xdr:col>
      <xdr:colOff>507960</xdr:colOff>
      <xdr:row>19</xdr:row>
      <xdr:rowOff>25560</xdr:rowOff>
    </xdr:to>
    <xdr:sp>
      <xdr:nvSpPr>
        <xdr:cNvPr id="483" name="直線コネクタ 59"/>
        <xdr:cNvSpPr/>
      </xdr:nvSpPr>
      <xdr:spPr>
        <a:xfrm>
          <a:off x="5606280" y="7083360"/>
          <a:ext cx="0" cy="24573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484" name="テキスト ボックス 60"/>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485" name="テキスト ボックス 61"/>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486" name="円/楕円 1"/>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487"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488"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489" name="カギ線コネクタ 4"/>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490"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491"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492" name="直線コネクタ 8"/>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493" name="カギ線コネクタ 9"/>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494" name="直線コネクタ 10"/>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495" name="円/楕円 11"/>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496" name="直線コネクタ 12"/>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497" name="円/楕円 13"/>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498"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499" name="カギ線コネクタ 15"/>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500"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501" name="カギ線コネクタ 17"/>
        <xdr:cNvSpPr/>
      </xdr:nvSpPr>
      <xdr:spPr>
        <a:xfrm rot="5400000">
          <a:off x="7120440" y="4731120"/>
          <a:ext cx="5203440" cy="23583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502" name="円/楕円 18"/>
        <xdr:cNvSpPr/>
      </xdr:nvSpPr>
      <xdr:spPr>
        <a:xfrm>
          <a:off x="843444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503" name="円/楕円 19"/>
        <xdr:cNvSpPr/>
      </xdr:nvSpPr>
      <xdr:spPr>
        <a:xfrm>
          <a:off x="843732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504" name="円/楕円 20"/>
        <xdr:cNvSpPr/>
      </xdr:nvSpPr>
      <xdr:spPr>
        <a:xfrm>
          <a:off x="842112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505" name="円/楕円 27"/>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506" name="直線コネクタ 28"/>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507" name="直線矢印コネクタ 29"/>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508" name="直線コネクタ 31"/>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509" name="テキスト ボックス 33"/>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510" name="テキスト ボックス 34"/>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511" name="円/楕円 36"/>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512"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513"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514" name="カギ線コネクタ 39"/>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515"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516"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517" name="直線コネクタ 42"/>
        <xdr:cNvSpPr/>
      </xdr:nvSpPr>
      <xdr:spPr>
        <a:xfrm>
          <a:off x="848628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518" name="直線コネクタ 43"/>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519" name="カギ線コネクタ 44"/>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520" name="直線コネクタ 45"/>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521" name="円/楕円 46"/>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522" name="直線コネクタ 47"/>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523" name="円/楕円 48"/>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524"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525" name="カギ線コネクタ 50"/>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526"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527" name="円/楕円 52"/>
        <xdr:cNvSpPr/>
      </xdr:nvSpPr>
      <xdr:spPr>
        <a:xfrm>
          <a:off x="844128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528" name="カギ線コネクタ 53"/>
        <xdr:cNvSpPr/>
      </xdr:nvSpPr>
      <xdr:spPr>
        <a:xfrm rot="5400000">
          <a:off x="7129080" y="4730040"/>
          <a:ext cx="5194080" cy="23515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529" name="円/楕円 54"/>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530" name="直線コネクタ 55"/>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531" name="直線矢印コネクタ 56"/>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532" name="円/楕円 57"/>
        <xdr:cNvSpPr/>
      </xdr:nvSpPr>
      <xdr:spPr>
        <a:xfrm>
          <a:off x="838116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533" name="直線コネクタ 58"/>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25560</xdr:rowOff>
    </xdr:from>
    <xdr:to>
      <xdr:col>5</xdr:col>
      <xdr:colOff>507960</xdr:colOff>
      <xdr:row>19</xdr:row>
      <xdr:rowOff>51120</xdr:rowOff>
    </xdr:to>
    <xdr:sp>
      <xdr:nvSpPr>
        <xdr:cNvPr id="534" name="直線コネクタ 59"/>
        <xdr:cNvSpPr/>
      </xdr:nvSpPr>
      <xdr:spPr>
        <a:xfrm>
          <a:off x="5606280" y="7121160"/>
          <a:ext cx="0" cy="24447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535" name="テキスト ボックス 60"/>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536" name="テキスト ボックス 61"/>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537" name="円/楕円 1"/>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538"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539"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540" name="カギ線コネクタ 4"/>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541"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542"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543" name="直線コネクタ 8"/>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544" name="カギ線コネクタ 9"/>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545" name="直線コネクタ 10"/>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546" name="円/楕円 11"/>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547" name="直線コネクタ 12"/>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548" name="円/楕円 13"/>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549"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550" name="カギ線コネクタ 15"/>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551"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552" name="カギ線コネクタ 17"/>
        <xdr:cNvSpPr/>
      </xdr:nvSpPr>
      <xdr:spPr>
        <a:xfrm rot="5400000">
          <a:off x="6369840" y="4731480"/>
          <a:ext cx="5203440" cy="235800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553" name="円/楕円 18"/>
        <xdr:cNvSpPr/>
      </xdr:nvSpPr>
      <xdr:spPr>
        <a:xfrm>
          <a:off x="7683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554" name="円/楕円 19"/>
        <xdr:cNvSpPr/>
      </xdr:nvSpPr>
      <xdr:spPr>
        <a:xfrm>
          <a:off x="7686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555" name="円/楕円 20"/>
        <xdr:cNvSpPr/>
      </xdr:nvSpPr>
      <xdr:spPr>
        <a:xfrm>
          <a:off x="7670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556" name="円/楕円 27"/>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557" name="直線コネクタ 28"/>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558" name="直線矢印コネクタ 29"/>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559" name="直線コネクタ 31"/>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560" name="テキスト ボックス 33"/>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561" name="テキスト ボックス 34"/>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562" name="円/楕円 36"/>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563"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564"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565" name="カギ線コネクタ 39"/>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566"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567"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568" name="直線コネクタ 42"/>
        <xdr:cNvSpPr/>
      </xdr:nvSpPr>
      <xdr:spPr>
        <a:xfrm>
          <a:off x="7735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569" name="直線コネクタ 43"/>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570" name="カギ線コネクタ 44"/>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571" name="直線コネクタ 45"/>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572" name="円/楕円 46"/>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573" name="直線コネクタ 47"/>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574" name="円/楕円 48"/>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575"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576" name="カギ線コネクタ 50"/>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577"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578" name="円/楕円 52"/>
        <xdr:cNvSpPr/>
      </xdr:nvSpPr>
      <xdr:spPr>
        <a:xfrm>
          <a:off x="7690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579" name="カギ線コネクタ 53"/>
        <xdr:cNvSpPr/>
      </xdr:nvSpPr>
      <xdr:spPr>
        <a:xfrm rot="5400000">
          <a:off x="6377400" y="4730040"/>
          <a:ext cx="5194080" cy="23511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580" name="円/楕円 54"/>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581" name="直線コネクタ 55"/>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582" name="直線矢印コネクタ 56"/>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583" name="円/楕円 57"/>
        <xdr:cNvSpPr/>
      </xdr:nvSpPr>
      <xdr:spPr>
        <a:xfrm>
          <a:off x="7630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584" name="直線コネクタ 58"/>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51120</xdr:rowOff>
    </xdr:from>
    <xdr:to>
      <xdr:col>5</xdr:col>
      <xdr:colOff>533160</xdr:colOff>
      <xdr:row>19</xdr:row>
      <xdr:rowOff>127080</xdr:rowOff>
    </xdr:to>
    <xdr:sp>
      <xdr:nvSpPr>
        <xdr:cNvPr id="585" name="直線コネクタ 59"/>
        <xdr:cNvSpPr/>
      </xdr:nvSpPr>
      <xdr:spPr>
        <a:xfrm flipH="1">
          <a:off x="4854960" y="7146720"/>
          <a:ext cx="25200" cy="24951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586" name="テキスト ボックス 60"/>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587" name="テキスト ボックス 61"/>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588" name="円/楕円 1"/>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589"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590"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591" name="カギ線コネクタ 4"/>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592"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593"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594" name="直線コネクタ 8"/>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595" name="カギ線コネクタ 9"/>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596" name="直線コネクタ 10"/>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597" name="円/楕円 11"/>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598" name="直線コネクタ 12"/>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599" name="円/楕円 13"/>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600"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601" name="カギ線コネクタ 15"/>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602"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603" name="カギ線コネクタ 17"/>
        <xdr:cNvSpPr/>
      </xdr:nvSpPr>
      <xdr:spPr>
        <a:xfrm rot="5400000">
          <a:off x="6369840" y="4731480"/>
          <a:ext cx="5203440" cy="235800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604" name="円/楕円 18"/>
        <xdr:cNvSpPr/>
      </xdr:nvSpPr>
      <xdr:spPr>
        <a:xfrm>
          <a:off x="7683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605" name="円/楕円 19"/>
        <xdr:cNvSpPr/>
      </xdr:nvSpPr>
      <xdr:spPr>
        <a:xfrm>
          <a:off x="7686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606" name="円/楕円 20"/>
        <xdr:cNvSpPr/>
      </xdr:nvSpPr>
      <xdr:spPr>
        <a:xfrm>
          <a:off x="7670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607" name="円/楕円 27"/>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608" name="直線コネクタ 28"/>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609" name="直線矢印コネクタ 29"/>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610" name="直線コネクタ 31"/>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611" name="テキスト ボックス 33"/>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612" name="テキスト ボックス 34"/>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613" name="円/楕円 36"/>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614"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615"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616" name="カギ線コネクタ 39"/>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617"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618"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619" name="直線コネクタ 42"/>
        <xdr:cNvSpPr/>
      </xdr:nvSpPr>
      <xdr:spPr>
        <a:xfrm>
          <a:off x="7735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620" name="直線コネクタ 43"/>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621" name="カギ線コネクタ 44"/>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622" name="直線コネクタ 45"/>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623" name="円/楕円 46"/>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624" name="直線コネクタ 47"/>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625" name="円/楕円 48"/>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626"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627" name="カギ線コネクタ 50"/>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628"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629" name="円/楕円 52"/>
        <xdr:cNvSpPr/>
      </xdr:nvSpPr>
      <xdr:spPr>
        <a:xfrm>
          <a:off x="7690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630" name="カギ線コネクタ 53"/>
        <xdr:cNvSpPr/>
      </xdr:nvSpPr>
      <xdr:spPr>
        <a:xfrm rot="5400000">
          <a:off x="6377400" y="4730040"/>
          <a:ext cx="5194080" cy="23511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631" name="円/楕円 54"/>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632" name="直線コネクタ 55"/>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633" name="直線矢印コネクタ 56"/>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634" name="円/楕円 57"/>
        <xdr:cNvSpPr/>
      </xdr:nvSpPr>
      <xdr:spPr>
        <a:xfrm>
          <a:off x="7630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635" name="直線コネクタ 58"/>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360</xdr:rowOff>
    </xdr:from>
    <xdr:to>
      <xdr:col>5</xdr:col>
      <xdr:colOff>507960</xdr:colOff>
      <xdr:row>19</xdr:row>
      <xdr:rowOff>127080</xdr:rowOff>
    </xdr:to>
    <xdr:sp>
      <xdr:nvSpPr>
        <xdr:cNvPr id="636" name="直線コネクタ 59"/>
        <xdr:cNvSpPr/>
      </xdr:nvSpPr>
      <xdr:spPr>
        <a:xfrm>
          <a:off x="4854960" y="7096320"/>
          <a:ext cx="0" cy="254592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637" name="テキスト ボックス 60"/>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638" name="テキスト ボックス 61"/>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639" name="円/楕円 1"/>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640"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641"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642" name="カギ線コネクタ 4"/>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643"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644"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645" name="直線コネクタ 8"/>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646" name="カギ線コネクタ 9"/>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647" name="直線コネクタ 10"/>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648" name="円/楕円 11"/>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649" name="直線コネクタ 12"/>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650" name="円/楕円 13"/>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651"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652" name="カギ線コネクタ 15"/>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653"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654" name="カギ線コネクタ 17"/>
        <xdr:cNvSpPr/>
      </xdr:nvSpPr>
      <xdr:spPr>
        <a:xfrm rot="5400000">
          <a:off x="6369840" y="4731480"/>
          <a:ext cx="5203440" cy="235800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655" name="円/楕円 18"/>
        <xdr:cNvSpPr/>
      </xdr:nvSpPr>
      <xdr:spPr>
        <a:xfrm>
          <a:off x="7683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656" name="円/楕円 19"/>
        <xdr:cNvSpPr/>
      </xdr:nvSpPr>
      <xdr:spPr>
        <a:xfrm>
          <a:off x="7686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657" name="円/楕円 20"/>
        <xdr:cNvSpPr/>
      </xdr:nvSpPr>
      <xdr:spPr>
        <a:xfrm>
          <a:off x="7670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658" name="円/楕円 27"/>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659" name="直線コネクタ 28"/>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660" name="直線矢印コネクタ 29"/>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661" name="直線コネクタ 31"/>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662" name="テキスト ボックス 33"/>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663" name="テキスト ボックス 34"/>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664" name="円/楕円 36"/>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665"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666"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667" name="カギ線コネクタ 39"/>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668"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669"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670" name="直線コネクタ 42"/>
        <xdr:cNvSpPr/>
      </xdr:nvSpPr>
      <xdr:spPr>
        <a:xfrm>
          <a:off x="7735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671" name="直線コネクタ 43"/>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672" name="カギ線コネクタ 44"/>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673" name="直線コネクタ 45"/>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674" name="円/楕円 46"/>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675" name="直線コネクタ 47"/>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676" name="円/楕円 48"/>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677"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678" name="カギ線コネクタ 50"/>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679"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680" name="円/楕円 52"/>
        <xdr:cNvSpPr/>
      </xdr:nvSpPr>
      <xdr:spPr>
        <a:xfrm>
          <a:off x="7690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681" name="カギ線コネクタ 53"/>
        <xdr:cNvSpPr/>
      </xdr:nvSpPr>
      <xdr:spPr>
        <a:xfrm rot="5400000">
          <a:off x="6377400" y="4730040"/>
          <a:ext cx="5194080" cy="23511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682" name="円/楕円 54"/>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683" name="直線コネクタ 55"/>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684" name="直線矢印コネクタ 56"/>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685" name="円/楕円 57"/>
        <xdr:cNvSpPr/>
      </xdr:nvSpPr>
      <xdr:spPr>
        <a:xfrm>
          <a:off x="7630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686" name="直線コネクタ 58"/>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76320</xdr:rowOff>
    </xdr:from>
    <xdr:to>
      <xdr:col>5</xdr:col>
      <xdr:colOff>507960</xdr:colOff>
      <xdr:row>19</xdr:row>
      <xdr:rowOff>127080</xdr:rowOff>
    </xdr:to>
    <xdr:sp>
      <xdr:nvSpPr>
        <xdr:cNvPr id="687" name="直線コネクタ 59"/>
        <xdr:cNvSpPr/>
      </xdr:nvSpPr>
      <xdr:spPr>
        <a:xfrm>
          <a:off x="4854960" y="7171920"/>
          <a:ext cx="0" cy="24699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688" name="テキスト ボックス 60"/>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689" name="テキスト ボックス 61"/>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4" name="円/楕円 1"/>
        <xdr:cNvSpPr/>
      </xdr:nvSpPr>
      <xdr:spPr>
        <a:xfrm>
          <a:off x="671940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5" name="二等辺三角形 2"/>
        <xdr:cNvSpPr/>
      </xdr:nvSpPr>
      <xdr:spPr>
        <a:xfrm flipV="1">
          <a:off x="601272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6" name="二等辺三角形 3"/>
        <xdr:cNvSpPr/>
      </xdr:nvSpPr>
      <xdr:spPr>
        <a:xfrm flipV="1">
          <a:off x="66477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7" name="カギ線コネクタ 4"/>
        <xdr:cNvSpPr/>
      </xdr:nvSpPr>
      <xdr:spPr>
        <a:xfrm flipH="1" rot="16200000">
          <a:off x="615492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8" name="二等辺三角形 5"/>
        <xdr:cNvSpPr/>
      </xdr:nvSpPr>
      <xdr:spPr>
        <a:xfrm flipV="1">
          <a:off x="7931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9" name="二等辺三角形 6"/>
        <xdr:cNvSpPr/>
      </xdr:nvSpPr>
      <xdr:spPr>
        <a:xfrm flipV="1">
          <a:off x="87076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10" name="直線コネクタ 7"/>
        <xdr:cNvSpPr/>
      </xdr:nvSpPr>
      <xdr:spPr>
        <a:xfrm>
          <a:off x="8102160" y="6633360"/>
          <a:ext cx="2880" cy="28386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11" name="直線コネクタ 8"/>
        <xdr:cNvSpPr/>
      </xdr:nvSpPr>
      <xdr:spPr>
        <a:xfrm>
          <a:off x="811116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12" name="カギ線コネクタ 9"/>
        <xdr:cNvSpPr/>
      </xdr:nvSpPr>
      <xdr:spPr>
        <a:xfrm rot="5400000">
          <a:off x="783540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13" name="直線コネクタ 10"/>
        <xdr:cNvSpPr/>
      </xdr:nvSpPr>
      <xdr:spPr>
        <a:xfrm flipH="1">
          <a:off x="682740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14" name="円/楕円 11"/>
        <xdr:cNvSpPr/>
      </xdr:nvSpPr>
      <xdr:spPr>
        <a:xfrm>
          <a:off x="671940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15" name="直線コネクタ 12"/>
        <xdr:cNvSpPr/>
      </xdr:nvSpPr>
      <xdr:spPr>
        <a:xfrm>
          <a:off x="682704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16" name="円/楕円 13"/>
        <xdr:cNvSpPr/>
      </xdr:nvSpPr>
      <xdr:spPr>
        <a:xfrm>
          <a:off x="800532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17" name="二等辺三角形 14"/>
        <xdr:cNvSpPr/>
      </xdr:nvSpPr>
      <xdr:spPr>
        <a:xfrm flipV="1">
          <a:off x="95266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18" name="カギ線コネクタ 15"/>
        <xdr:cNvSpPr/>
      </xdr:nvSpPr>
      <xdr:spPr>
        <a:xfrm rot="5400000">
          <a:off x="824652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19" name="二等辺三角形 16"/>
        <xdr:cNvSpPr/>
      </xdr:nvSpPr>
      <xdr:spPr>
        <a:xfrm flipV="1">
          <a:off x="103377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20" name="円/楕円 22"/>
        <xdr:cNvSpPr/>
      </xdr:nvSpPr>
      <xdr:spPr>
        <a:xfrm>
          <a:off x="8057160" y="84394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21" name="カギ線コネクタ 26"/>
        <xdr:cNvSpPr/>
      </xdr:nvSpPr>
      <xdr:spPr>
        <a:xfrm rot="5400000">
          <a:off x="6749640" y="4725360"/>
          <a:ext cx="5184720" cy="23515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22" name="円/楕円 27"/>
        <xdr:cNvSpPr/>
      </xdr:nvSpPr>
      <xdr:spPr>
        <a:xfrm>
          <a:off x="799452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23" name="直線コネクタ 28"/>
        <xdr:cNvSpPr/>
      </xdr:nvSpPr>
      <xdr:spPr>
        <a:xfrm flipH="1">
          <a:off x="810252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24" name="直線矢印コネクタ 29"/>
        <xdr:cNvSpPr/>
      </xdr:nvSpPr>
      <xdr:spPr>
        <a:xfrm>
          <a:off x="693540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25" name="円/楕円 30"/>
        <xdr:cNvSpPr/>
      </xdr:nvSpPr>
      <xdr:spPr>
        <a:xfrm>
          <a:off x="7997040" y="94723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26" name="直線コネクタ 31"/>
        <xdr:cNvSpPr/>
      </xdr:nvSpPr>
      <xdr:spPr>
        <a:xfrm>
          <a:off x="52290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360</xdr:rowOff>
    </xdr:from>
    <xdr:to>
      <xdr:col>5</xdr:col>
      <xdr:colOff>525960</xdr:colOff>
      <xdr:row>19</xdr:row>
      <xdr:rowOff>127080</xdr:rowOff>
    </xdr:to>
    <xdr:sp>
      <xdr:nvSpPr>
        <xdr:cNvPr id="27" name="直線コネクタ 32"/>
        <xdr:cNvSpPr/>
      </xdr:nvSpPr>
      <xdr:spPr>
        <a:xfrm flipH="1">
          <a:off x="5222160" y="7086960"/>
          <a:ext cx="18000" cy="226008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28" name="テキスト ボックス 33"/>
        <xdr:cNvSpPr/>
      </xdr:nvSpPr>
      <xdr:spPr>
        <a:xfrm>
          <a:off x="34471440" y="1469412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29" name="テキスト ボックス 34"/>
        <xdr:cNvSpPr/>
      </xdr:nvSpPr>
      <xdr:spPr>
        <a:xfrm>
          <a:off x="34460640" y="1505484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30" name="円/楕円 1"/>
        <xdr:cNvSpPr/>
      </xdr:nvSpPr>
      <xdr:spPr>
        <a:xfrm>
          <a:off x="6658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31" name="二等辺三角形 2"/>
        <xdr:cNvSpPr/>
      </xdr:nvSpPr>
      <xdr:spPr>
        <a:xfrm flipV="1">
          <a:off x="5951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32" name="二等辺三角形 3"/>
        <xdr:cNvSpPr/>
      </xdr:nvSpPr>
      <xdr:spPr>
        <a:xfrm flipV="1">
          <a:off x="6586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33" name="カギ線コネクタ 4"/>
        <xdr:cNvSpPr/>
      </xdr:nvSpPr>
      <xdr:spPr>
        <a:xfrm flipH="1" rot="16200000">
          <a:off x="6094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34" name="二等辺三角形 5"/>
        <xdr:cNvSpPr/>
      </xdr:nvSpPr>
      <xdr:spPr>
        <a:xfrm flipV="1">
          <a:off x="7870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35" name="二等辺三角形 6"/>
        <xdr:cNvSpPr/>
      </xdr:nvSpPr>
      <xdr:spPr>
        <a:xfrm flipV="1">
          <a:off x="8646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36" name="直線コネクタ 8"/>
        <xdr:cNvSpPr/>
      </xdr:nvSpPr>
      <xdr:spPr>
        <a:xfrm>
          <a:off x="8050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37" name="カギ線コネクタ 9"/>
        <xdr:cNvSpPr/>
      </xdr:nvSpPr>
      <xdr:spPr>
        <a:xfrm rot="5400000">
          <a:off x="7774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38" name="直線コネクタ 10"/>
        <xdr:cNvSpPr/>
      </xdr:nvSpPr>
      <xdr:spPr>
        <a:xfrm flipH="1">
          <a:off x="6766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39" name="円/楕円 11"/>
        <xdr:cNvSpPr/>
      </xdr:nvSpPr>
      <xdr:spPr>
        <a:xfrm>
          <a:off x="6658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40" name="直線コネクタ 12"/>
        <xdr:cNvSpPr/>
      </xdr:nvSpPr>
      <xdr:spPr>
        <a:xfrm>
          <a:off x="6766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41" name="円/楕円 13"/>
        <xdr:cNvSpPr/>
      </xdr:nvSpPr>
      <xdr:spPr>
        <a:xfrm>
          <a:off x="7944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42" name="二等辺三角形 14"/>
        <xdr:cNvSpPr/>
      </xdr:nvSpPr>
      <xdr:spPr>
        <a:xfrm flipV="1">
          <a:off x="9465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43" name="カギ線コネクタ 15"/>
        <xdr:cNvSpPr/>
      </xdr:nvSpPr>
      <xdr:spPr>
        <a:xfrm rot="5400000">
          <a:off x="8185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44" name="二等辺三角形 16"/>
        <xdr:cNvSpPr/>
      </xdr:nvSpPr>
      <xdr:spPr>
        <a:xfrm flipV="1">
          <a:off x="1027692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45" name="カギ線コネクタ 17"/>
        <xdr:cNvSpPr/>
      </xdr:nvSpPr>
      <xdr:spPr>
        <a:xfrm rot="5400000">
          <a:off x="6675480" y="4731120"/>
          <a:ext cx="5203440" cy="23583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46" name="円/楕円 18"/>
        <xdr:cNvSpPr/>
      </xdr:nvSpPr>
      <xdr:spPr>
        <a:xfrm>
          <a:off x="7989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47" name="円/楕円 19"/>
        <xdr:cNvSpPr/>
      </xdr:nvSpPr>
      <xdr:spPr>
        <a:xfrm>
          <a:off x="7992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48" name="円/楕円 20"/>
        <xdr:cNvSpPr/>
      </xdr:nvSpPr>
      <xdr:spPr>
        <a:xfrm>
          <a:off x="7976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49" name="円/楕円 27"/>
        <xdr:cNvSpPr/>
      </xdr:nvSpPr>
      <xdr:spPr>
        <a:xfrm>
          <a:off x="7933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50" name="直線コネクタ 28"/>
        <xdr:cNvSpPr/>
      </xdr:nvSpPr>
      <xdr:spPr>
        <a:xfrm flipH="1">
          <a:off x="8041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51" name="直線矢印コネクタ 29"/>
        <xdr:cNvSpPr/>
      </xdr:nvSpPr>
      <xdr:spPr>
        <a:xfrm>
          <a:off x="6874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52" name="直線コネクタ 31"/>
        <xdr:cNvSpPr/>
      </xdr:nvSpPr>
      <xdr:spPr>
        <a:xfrm>
          <a:off x="5167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53" name="テキスト ボックス 33"/>
        <xdr:cNvSpPr/>
      </xdr:nvSpPr>
      <xdr:spPr>
        <a:xfrm>
          <a:off x="34157880" y="1613232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201960</xdr:rowOff>
    </xdr:to>
    <xdr:sp>
      <xdr:nvSpPr>
        <xdr:cNvPr id="54" name="テキスト ボックス 34"/>
        <xdr:cNvSpPr/>
      </xdr:nvSpPr>
      <xdr:spPr>
        <a:xfrm>
          <a:off x="34147080" y="16493040"/>
          <a:ext cx="459000" cy="24408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55" name="円/楕円 36"/>
        <xdr:cNvSpPr/>
      </xdr:nvSpPr>
      <xdr:spPr>
        <a:xfrm>
          <a:off x="6658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56" name="二等辺三角形 2"/>
        <xdr:cNvSpPr/>
      </xdr:nvSpPr>
      <xdr:spPr>
        <a:xfrm flipV="1">
          <a:off x="5951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57" name="二等辺三角形 3"/>
        <xdr:cNvSpPr/>
      </xdr:nvSpPr>
      <xdr:spPr>
        <a:xfrm flipV="1">
          <a:off x="6586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58" name="カギ線コネクタ 39"/>
        <xdr:cNvSpPr/>
      </xdr:nvSpPr>
      <xdr:spPr>
        <a:xfrm flipH="1" rot="16200000">
          <a:off x="6094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59" name="二等辺三角形 5"/>
        <xdr:cNvSpPr/>
      </xdr:nvSpPr>
      <xdr:spPr>
        <a:xfrm flipV="1">
          <a:off x="7870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60" name="二等辺三角形 6"/>
        <xdr:cNvSpPr/>
      </xdr:nvSpPr>
      <xdr:spPr>
        <a:xfrm flipV="1">
          <a:off x="8646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61" name="直線コネクタ 42"/>
        <xdr:cNvSpPr/>
      </xdr:nvSpPr>
      <xdr:spPr>
        <a:xfrm>
          <a:off x="8041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62" name="直線コネクタ 43"/>
        <xdr:cNvSpPr/>
      </xdr:nvSpPr>
      <xdr:spPr>
        <a:xfrm>
          <a:off x="8050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63" name="カギ線コネクタ 44"/>
        <xdr:cNvSpPr/>
      </xdr:nvSpPr>
      <xdr:spPr>
        <a:xfrm rot="5400000">
          <a:off x="7774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64" name="直線コネクタ 45"/>
        <xdr:cNvSpPr/>
      </xdr:nvSpPr>
      <xdr:spPr>
        <a:xfrm flipH="1">
          <a:off x="6766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65" name="円/楕円 46"/>
        <xdr:cNvSpPr/>
      </xdr:nvSpPr>
      <xdr:spPr>
        <a:xfrm>
          <a:off x="6658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66" name="直線コネクタ 47"/>
        <xdr:cNvSpPr/>
      </xdr:nvSpPr>
      <xdr:spPr>
        <a:xfrm>
          <a:off x="6766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67" name="円/楕円 48"/>
        <xdr:cNvSpPr/>
      </xdr:nvSpPr>
      <xdr:spPr>
        <a:xfrm>
          <a:off x="7944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68" name="二等辺三角形 14"/>
        <xdr:cNvSpPr/>
      </xdr:nvSpPr>
      <xdr:spPr>
        <a:xfrm flipV="1">
          <a:off x="9465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69" name="カギ線コネクタ 50"/>
        <xdr:cNvSpPr/>
      </xdr:nvSpPr>
      <xdr:spPr>
        <a:xfrm rot="5400000">
          <a:off x="8185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70" name="二等辺三角形 16"/>
        <xdr:cNvSpPr/>
      </xdr:nvSpPr>
      <xdr:spPr>
        <a:xfrm flipV="1">
          <a:off x="1027692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71" name="円/楕円 52"/>
        <xdr:cNvSpPr/>
      </xdr:nvSpPr>
      <xdr:spPr>
        <a:xfrm>
          <a:off x="7996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72" name="カギ線コネクタ 53"/>
        <xdr:cNvSpPr/>
      </xdr:nvSpPr>
      <xdr:spPr>
        <a:xfrm rot="5400000">
          <a:off x="6684120" y="4730040"/>
          <a:ext cx="5194080" cy="23515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73" name="円/楕円 54"/>
        <xdr:cNvSpPr/>
      </xdr:nvSpPr>
      <xdr:spPr>
        <a:xfrm>
          <a:off x="7933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74" name="直線コネクタ 55"/>
        <xdr:cNvSpPr/>
      </xdr:nvSpPr>
      <xdr:spPr>
        <a:xfrm flipH="1">
          <a:off x="8041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75" name="直線矢印コネクタ 56"/>
        <xdr:cNvSpPr/>
      </xdr:nvSpPr>
      <xdr:spPr>
        <a:xfrm>
          <a:off x="6874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76" name="円/楕円 57"/>
        <xdr:cNvSpPr/>
      </xdr:nvSpPr>
      <xdr:spPr>
        <a:xfrm>
          <a:off x="7936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77" name="直線コネクタ 58"/>
        <xdr:cNvSpPr/>
      </xdr:nvSpPr>
      <xdr:spPr>
        <a:xfrm>
          <a:off x="5167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78" name="テキスト ボックス 60"/>
        <xdr:cNvSpPr/>
      </xdr:nvSpPr>
      <xdr:spPr>
        <a:xfrm>
          <a:off x="34157880" y="1613232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201960</xdr:rowOff>
    </xdr:to>
    <xdr:sp>
      <xdr:nvSpPr>
        <xdr:cNvPr id="79" name="テキスト ボックス 61"/>
        <xdr:cNvSpPr/>
      </xdr:nvSpPr>
      <xdr:spPr>
        <a:xfrm>
          <a:off x="34147080" y="16493040"/>
          <a:ext cx="459000" cy="24408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80" name="円/楕円 62"/>
        <xdr:cNvSpPr/>
      </xdr:nvSpPr>
      <xdr:spPr>
        <a:xfrm>
          <a:off x="6658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81" name="二等辺三角形 2"/>
        <xdr:cNvSpPr/>
      </xdr:nvSpPr>
      <xdr:spPr>
        <a:xfrm flipV="1">
          <a:off x="5951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82" name="二等辺三角形 3"/>
        <xdr:cNvSpPr/>
      </xdr:nvSpPr>
      <xdr:spPr>
        <a:xfrm flipV="1">
          <a:off x="6586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83" name="カギ線コネクタ 65"/>
        <xdr:cNvSpPr/>
      </xdr:nvSpPr>
      <xdr:spPr>
        <a:xfrm flipH="1" rot="16200000">
          <a:off x="6094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84" name="二等辺三角形 5"/>
        <xdr:cNvSpPr/>
      </xdr:nvSpPr>
      <xdr:spPr>
        <a:xfrm flipV="1">
          <a:off x="7870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85" name="二等辺三角形 6"/>
        <xdr:cNvSpPr/>
      </xdr:nvSpPr>
      <xdr:spPr>
        <a:xfrm flipV="1">
          <a:off x="8646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86" name="直線コネクタ 68"/>
        <xdr:cNvSpPr/>
      </xdr:nvSpPr>
      <xdr:spPr>
        <a:xfrm>
          <a:off x="8041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87" name="直線コネクタ 69"/>
        <xdr:cNvSpPr/>
      </xdr:nvSpPr>
      <xdr:spPr>
        <a:xfrm>
          <a:off x="8050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88" name="カギ線コネクタ 70"/>
        <xdr:cNvSpPr/>
      </xdr:nvSpPr>
      <xdr:spPr>
        <a:xfrm rot="5400000">
          <a:off x="7774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89" name="直線コネクタ 71"/>
        <xdr:cNvSpPr/>
      </xdr:nvSpPr>
      <xdr:spPr>
        <a:xfrm flipH="1">
          <a:off x="6766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90" name="円/楕円 72"/>
        <xdr:cNvSpPr/>
      </xdr:nvSpPr>
      <xdr:spPr>
        <a:xfrm>
          <a:off x="6658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91" name="直線コネクタ 73"/>
        <xdr:cNvSpPr/>
      </xdr:nvSpPr>
      <xdr:spPr>
        <a:xfrm>
          <a:off x="6766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92" name="円/楕円 74"/>
        <xdr:cNvSpPr/>
      </xdr:nvSpPr>
      <xdr:spPr>
        <a:xfrm>
          <a:off x="7944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93" name="二等辺三角形 14"/>
        <xdr:cNvSpPr/>
      </xdr:nvSpPr>
      <xdr:spPr>
        <a:xfrm flipV="1">
          <a:off x="9465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94" name="カギ線コネクタ 76"/>
        <xdr:cNvSpPr/>
      </xdr:nvSpPr>
      <xdr:spPr>
        <a:xfrm rot="5400000">
          <a:off x="8185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95" name="二等辺三角形 16"/>
        <xdr:cNvSpPr/>
      </xdr:nvSpPr>
      <xdr:spPr>
        <a:xfrm flipV="1">
          <a:off x="1027692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96" name="円/楕円 78"/>
        <xdr:cNvSpPr/>
      </xdr:nvSpPr>
      <xdr:spPr>
        <a:xfrm>
          <a:off x="7996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97" name="円/楕円 80"/>
        <xdr:cNvSpPr/>
      </xdr:nvSpPr>
      <xdr:spPr>
        <a:xfrm>
          <a:off x="7933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98" name="直線コネクタ 81"/>
        <xdr:cNvSpPr/>
      </xdr:nvSpPr>
      <xdr:spPr>
        <a:xfrm flipH="1">
          <a:off x="8041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99" name="直線矢印コネクタ 82"/>
        <xdr:cNvSpPr/>
      </xdr:nvSpPr>
      <xdr:spPr>
        <a:xfrm>
          <a:off x="6874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100" name="円/楕円 83"/>
        <xdr:cNvSpPr/>
      </xdr:nvSpPr>
      <xdr:spPr>
        <a:xfrm>
          <a:off x="7936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101" name="直線コネクタ 84"/>
        <xdr:cNvSpPr/>
      </xdr:nvSpPr>
      <xdr:spPr>
        <a:xfrm>
          <a:off x="5167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533160</xdr:colOff>
      <xdr:row>16</xdr:row>
      <xdr:rowOff>25560</xdr:rowOff>
    </xdr:from>
    <xdr:to>
      <xdr:col>5</xdr:col>
      <xdr:colOff>533160</xdr:colOff>
      <xdr:row>19</xdr:row>
      <xdr:rowOff>51120</xdr:rowOff>
    </xdr:to>
    <xdr:sp>
      <xdr:nvSpPr>
        <xdr:cNvPr id="102" name="直線コネクタ 85"/>
        <xdr:cNvSpPr/>
      </xdr:nvSpPr>
      <xdr:spPr>
        <a:xfrm>
          <a:off x="5186160" y="7121160"/>
          <a:ext cx="0" cy="24447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103" name="テキスト ボックス 86"/>
        <xdr:cNvSpPr/>
      </xdr:nvSpPr>
      <xdr:spPr>
        <a:xfrm>
          <a:off x="34157880" y="1613232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201960</xdr:rowOff>
    </xdr:to>
    <xdr:sp>
      <xdr:nvSpPr>
        <xdr:cNvPr id="104" name="テキスト ボックス 87"/>
        <xdr:cNvSpPr/>
      </xdr:nvSpPr>
      <xdr:spPr>
        <a:xfrm>
          <a:off x="34147080" y="16493040"/>
          <a:ext cx="459000" cy="24408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105" name="円/楕円 114"/>
        <xdr:cNvSpPr/>
      </xdr:nvSpPr>
      <xdr:spPr>
        <a:xfrm>
          <a:off x="6658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106" name="二等辺三角形 2"/>
        <xdr:cNvSpPr/>
      </xdr:nvSpPr>
      <xdr:spPr>
        <a:xfrm flipV="1">
          <a:off x="5951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107" name="二等辺三角形 3"/>
        <xdr:cNvSpPr/>
      </xdr:nvSpPr>
      <xdr:spPr>
        <a:xfrm flipV="1">
          <a:off x="6586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108" name="カギ線コネクタ 117"/>
        <xdr:cNvSpPr/>
      </xdr:nvSpPr>
      <xdr:spPr>
        <a:xfrm flipH="1" rot="16200000">
          <a:off x="6094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109" name="二等辺三角形 5"/>
        <xdr:cNvSpPr/>
      </xdr:nvSpPr>
      <xdr:spPr>
        <a:xfrm flipV="1">
          <a:off x="7870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110" name="二等辺三角形 6"/>
        <xdr:cNvSpPr/>
      </xdr:nvSpPr>
      <xdr:spPr>
        <a:xfrm flipV="1">
          <a:off x="8646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111" name="直線コネクタ 120"/>
        <xdr:cNvSpPr/>
      </xdr:nvSpPr>
      <xdr:spPr>
        <a:xfrm>
          <a:off x="8041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112" name="直線コネクタ 121"/>
        <xdr:cNvSpPr/>
      </xdr:nvSpPr>
      <xdr:spPr>
        <a:xfrm>
          <a:off x="8050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113" name="カギ線コネクタ 122"/>
        <xdr:cNvSpPr/>
      </xdr:nvSpPr>
      <xdr:spPr>
        <a:xfrm rot="5400000">
          <a:off x="7774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114" name="直線コネクタ 123"/>
        <xdr:cNvSpPr/>
      </xdr:nvSpPr>
      <xdr:spPr>
        <a:xfrm flipH="1">
          <a:off x="6766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115" name="円/楕円 124"/>
        <xdr:cNvSpPr/>
      </xdr:nvSpPr>
      <xdr:spPr>
        <a:xfrm>
          <a:off x="6658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116" name="直線コネクタ 125"/>
        <xdr:cNvSpPr/>
      </xdr:nvSpPr>
      <xdr:spPr>
        <a:xfrm>
          <a:off x="6766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117" name="円/楕円 126"/>
        <xdr:cNvSpPr/>
      </xdr:nvSpPr>
      <xdr:spPr>
        <a:xfrm>
          <a:off x="7944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118" name="二等辺三角形 14"/>
        <xdr:cNvSpPr/>
      </xdr:nvSpPr>
      <xdr:spPr>
        <a:xfrm flipV="1">
          <a:off x="9465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119" name="カギ線コネクタ 128"/>
        <xdr:cNvSpPr/>
      </xdr:nvSpPr>
      <xdr:spPr>
        <a:xfrm rot="5400000">
          <a:off x="8185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120" name="二等辺三角形 16"/>
        <xdr:cNvSpPr/>
      </xdr:nvSpPr>
      <xdr:spPr>
        <a:xfrm flipV="1">
          <a:off x="1027692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121" name="円/楕円 130"/>
        <xdr:cNvSpPr/>
      </xdr:nvSpPr>
      <xdr:spPr>
        <a:xfrm>
          <a:off x="7996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122" name="カギ線コネクタ 131"/>
        <xdr:cNvSpPr/>
      </xdr:nvSpPr>
      <xdr:spPr>
        <a:xfrm rot="5400000">
          <a:off x="6684120" y="4730040"/>
          <a:ext cx="5194080" cy="23515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123" name="円/楕円 132"/>
        <xdr:cNvSpPr/>
      </xdr:nvSpPr>
      <xdr:spPr>
        <a:xfrm>
          <a:off x="7933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124" name="直線コネクタ 133"/>
        <xdr:cNvSpPr/>
      </xdr:nvSpPr>
      <xdr:spPr>
        <a:xfrm flipH="1">
          <a:off x="8041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125" name="直線矢印コネクタ 134"/>
        <xdr:cNvSpPr/>
      </xdr:nvSpPr>
      <xdr:spPr>
        <a:xfrm>
          <a:off x="6874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126" name="円/楕円 135"/>
        <xdr:cNvSpPr/>
      </xdr:nvSpPr>
      <xdr:spPr>
        <a:xfrm>
          <a:off x="7936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127" name="直線コネクタ 136"/>
        <xdr:cNvSpPr/>
      </xdr:nvSpPr>
      <xdr:spPr>
        <a:xfrm>
          <a:off x="5167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360</xdr:rowOff>
    </xdr:from>
    <xdr:to>
      <xdr:col>5</xdr:col>
      <xdr:colOff>525960</xdr:colOff>
      <xdr:row>19</xdr:row>
      <xdr:rowOff>127080</xdr:rowOff>
    </xdr:to>
    <xdr:sp>
      <xdr:nvSpPr>
        <xdr:cNvPr id="128" name="直線コネクタ 137"/>
        <xdr:cNvSpPr/>
      </xdr:nvSpPr>
      <xdr:spPr>
        <a:xfrm flipH="1">
          <a:off x="5160960" y="7096320"/>
          <a:ext cx="18000" cy="254592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129" name="円/楕円 1"/>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130"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131"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132" name="カギ線コネクタ 4"/>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133"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134"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135" name="直線コネクタ 8"/>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136" name="カギ線コネクタ 9"/>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137" name="直線コネクタ 10"/>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138" name="円/楕円 11"/>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139" name="直線コネクタ 12"/>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140" name="円/楕円 13"/>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141"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142" name="カギ線コネクタ 15"/>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143"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144" name="カギ線コネクタ 17"/>
        <xdr:cNvSpPr/>
      </xdr:nvSpPr>
      <xdr:spPr>
        <a:xfrm rot="5400000">
          <a:off x="6369840" y="4731480"/>
          <a:ext cx="5203440" cy="235800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145" name="円/楕円 18"/>
        <xdr:cNvSpPr/>
      </xdr:nvSpPr>
      <xdr:spPr>
        <a:xfrm>
          <a:off x="7683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146" name="円/楕円 19"/>
        <xdr:cNvSpPr/>
      </xdr:nvSpPr>
      <xdr:spPr>
        <a:xfrm>
          <a:off x="7686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147" name="円/楕円 20"/>
        <xdr:cNvSpPr/>
      </xdr:nvSpPr>
      <xdr:spPr>
        <a:xfrm>
          <a:off x="7670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148" name="円/楕円 27"/>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149" name="直線コネクタ 28"/>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150" name="直線矢印コネクタ 29"/>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151" name="直線コネクタ 31"/>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152" name="テキスト ボックス 33"/>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153" name="テキスト ボックス 34"/>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154" name="円/楕円 36"/>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155"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156"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157" name="カギ線コネクタ 39"/>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158"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159"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160" name="直線コネクタ 42"/>
        <xdr:cNvSpPr/>
      </xdr:nvSpPr>
      <xdr:spPr>
        <a:xfrm>
          <a:off x="7735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161" name="直線コネクタ 43"/>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162" name="カギ線コネクタ 44"/>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163" name="直線コネクタ 45"/>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164" name="円/楕円 46"/>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165" name="直線コネクタ 47"/>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166" name="円/楕円 48"/>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167"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168" name="カギ線コネクタ 50"/>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169"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170" name="円/楕円 52"/>
        <xdr:cNvSpPr/>
      </xdr:nvSpPr>
      <xdr:spPr>
        <a:xfrm>
          <a:off x="7690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171" name="カギ線コネクタ 53"/>
        <xdr:cNvSpPr/>
      </xdr:nvSpPr>
      <xdr:spPr>
        <a:xfrm rot="5400000">
          <a:off x="6377400" y="4730040"/>
          <a:ext cx="5194080" cy="23511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172" name="円/楕円 54"/>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173" name="直線コネクタ 55"/>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174" name="直線矢印コネクタ 56"/>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175" name="円/楕円 57"/>
        <xdr:cNvSpPr/>
      </xdr:nvSpPr>
      <xdr:spPr>
        <a:xfrm>
          <a:off x="7630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176" name="直線コネクタ 58"/>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25560</xdr:rowOff>
    </xdr:from>
    <xdr:to>
      <xdr:col>5</xdr:col>
      <xdr:colOff>507960</xdr:colOff>
      <xdr:row>19</xdr:row>
      <xdr:rowOff>127080</xdr:rowOff>
    </xdr:to>
    <xdr:sp>
      <xdr:nvSpPr>
        <xdr:cNvPr id="177" name="直線コネクタ 59"/>
        <xdr:cNvSpPr/>
      </xdr:nvSpPr>
      <xdr:spPr>
        <a:xfrm>
          <a:off x="4854960" y="7121520"/>
          <a:ext cx="0" cy="252072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178" name="テキスト ボックス 60"/>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179" name="テキスト ボックス 61"/>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180" name="円/楕円 1"/>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181"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182"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183" name="カギ線コネクタ 4"/>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184"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185"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186" name="直線コネクタ 8"/>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187" name="カギ線コネクタ 9"/>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188" name="直線コネクタ 10"/>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189" name="円/楕円 11"/>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190" name="直線コネクタ 12"/>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191" name="円/楕円 13"/>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192"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193" name="カギ線コネクタ 15"/>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194"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195" name="カギ線コネクタ 17"/>
        <xdr:cNvSpPr/>
      </xdr:nvSpPr>
      <xdr:spPr>
        <a:xfrm rot="5400000">
          <a:off x="6369840" y="4731480"/>
          <a:ext cx="5203440" cy="235800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196" name="円/楕円 18"/>
        <xdr:cNvSpPr/>
      </xdr:nvSpPr>
      <xdr:spPr>
        <a:xfrm>
          <a:off x="7683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197" name="円/楕円 19"/>
        <xdr:cNvSpPr/>
      </xdr:nvSpPr>
      <xdr:spPr>
        <a:xfrm>
          <a:off x="7686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198" name="円/楕円 20"/>
        <xdr:cNvSpPr/>
      </xdr:nvSpPr>
      <xdr:spPr>
        <a:xfrm>
          <a:off x="7670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199" name="円/楕円 27"/>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200" name="直線コネクタ 28"/>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201" name="直線矢印コネクタ 29"/>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202" name="直線コネクタ 31"/>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203" name="テキスト ボックス 33"/>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204" name="テキスト ボックス 34"/>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205" name="円/楕円 36"/>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206"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207"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208" name="カギ線コネクタ 39"/>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209"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210"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211" name="直線コネクタ 42"/>
        <xdr:cNvSpPr/>
      </xdr:nvSpPr>
      <xdr:spPr>
        <a:xfrm>
          <a:off x="7735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212" name="直線コネクタ 43"/>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213" name="カギ線コネクタ 44"/>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214" name="直線コネクタ 45"/>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215" name="円/楕円 46"/>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216" name="直線コネクタ 47"/>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217" name="円/楕円 48"/>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218"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219" name="カギ線コネクタ 50"/>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220"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221" name="円/楕円 52"/>
        <xdr:cNvSpPr/>
      </xdr:nvSpPr>
      <xdr:spPr>
        <a:xfrm>
          <a:off x="7690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222" name="カギ線コネクタ 53"/>
        <xdr:cNvSpPr/>
      </xdr:nvSpPr>
      <xdr:spPr>
        <a:xfrm rot="5400000">
          <a:off x="6377400" y="4730040"/>
          <a:ext cx="5194080" cy="23511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223" name="円/楕円 54"/>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224" name="直線コネクタ 55"/>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225" name="直線矢印コネクタ 56"/>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226" name="円/楕円 57"/>
        <xdr:cNvSpPr/>
      </xdr:nvSpPr>
      <xdr:spPr>
        <a:xfrm>
          <a:off x="7630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227" name="直線コネクタ 58"/>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51120</xdr:rowOff>
    </xdr:from>
    <xdr:to>
      <xdr:col>5</xdr:col>
      <xdr:colOff>507960</xdr:colOff>
      <xdr:row>19</xdr:row>
      <xdr:rowOff>127080</xdr:rowOff>
    </xdr:to>
    <xdr:sp>
      <xdr:nvSpPr>
        <xdr:cNvPr id="228" name="直線コネクタ 59"/>
        <xdr:cNvSpPr/>
      </xdr:nvSpPr>
      <xdr:spPr>
        <a:xfrm>
          <a:off x="4854960" y="7146720"/>
          <a:ext cx="0" cy="24951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229" name="テキスト ボックス 60"/>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230" name="テキスト ボックス 61"/>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231" name="円/楕円 35"/>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232"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233"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234" name="カギ線コネクタ 38"/>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235"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236"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237" name="直線コネクタ 42"/>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238" name="カギ線コネクタ 43"/>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239" name="直線コネクタ 44"/>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240" name="円/楕円 45"/>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241" name="直線コネクタ 46"/>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242" name="円/楕円 47"/>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243"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244" name="カギ線コネクタ 49"/>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245"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246" name="カギ線コネクタ 51"/>
        <xdr:cNvSpPr/>
      </xdr:nvSpPr>
      <xdr:spPr>
        <a:xfrm rot="5400000">
          <a:off x="6369840" y="4731480"/>
          <a:ext cx="5203440" cy="235800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247" name="円/楕円 52"/>
        <xdr:cNvSpPr/>
      </xdr:nvSpPr>
      <xdr:spPr>
        <a:xfrm>
          <a:off x="7683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248" name="円/楕円 53"/>
        <xdr:cNvSpPr/>
      </xdr:nvSpPr>
      <xdr:spPr>
        <a:xfrm>
          <a:off x="7686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249" name="円/楕円 54"/>
        <xdr:cNvSpPr/>
      </xdr:nvSpPr>
      <xdr:spPr>
        <a:xfrm>
          <a:off x="7670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250" name="円/楕円 61"/>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251" name="直線コネクタ 62"/>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252" name="直線矢印コネクタ 63"/>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253" name="直線コネクタ 65"/>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254" name="テキスト ボックス 67"/>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255" name="テキスト ボックス 68"/>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256" name="円/楕円 69"/>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257"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258"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259" name="カギ線コネクタ 72"/>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260"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261"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262" name="直線コネクタ 75"/>
        <xdr:cNvSpPr/>
      </xdr:nvSpPr>
      <xdr:spPr>
        <a:xfrm>
          <a:off x="7735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263" name="直線コネクタ 76"/>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264" name="カギ線コネクタ 77"/>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265" name="直線コネクタ 78"/>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266" name="円/楕円 79"/>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267" name="直線コネクタ 80"/>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268" name="円/楕円 81"/>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269"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270" name="カギ線コネクタ 83"/>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271"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272" name="円/楕円 85"/>
        <xdr:cNvSpPr/>
      </xdr:nvSpPr>
      <xdr:spPr>
        <a:xfrm>
          <a:off x="7690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273" name="カギ線コネクタ 86"/>
        <xdr:cNvSpPr/>
      </xdr:nvSpPr>
      <xdr:spPr>
        <a:xfrm rot="5400000">
          <a:off x="6377400" y="4730040"/>
          <a:ext cx="5194080" cy="23511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274" name="円/楕円 87"/>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275" name="直線コネクタ 88"/>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276" name="直線矢印コネクタ 89"/>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277" name="円/楕円 90"/>
        <xdr:cNvSpPr/>
      </xdr:nvSpPr>
      <xdr:spPr>
        <a:xfrm>
          <a:off x="7630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278" name="直線コネクタ 91"/>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76320</xdr:rowOff>
    </xdr:from>
    <xdr:to>
      <xdr:col>5</xdr:col>
      <xdr:colOff>507960</xdr:colOff>
      <xdr:row>19</xdr:row>
      <xdr:rowOff>127080</xdr:rowOff>
    </xdr:to>
    <xdr:sp>
      <xdr:nvSpPr>
        <xdr:cNvPr id="279" name="直線コネクタ 92"/>
        <xdr:cNvSpPr/>
      </xdr:nvSpPr>
      <xdr:spPr>
        <a:xfrm>
          <a:off x="4854960" y="7171920"/>
          <a:ext cx="0" cy="24699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280" name="テキスト ボックス 93"/>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281" name="テキスト ボックス 94"/>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282" name="円/楕円 1"/>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283"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284"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285" name="カギ線コネクタ 4"/>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286"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287"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288" name="直線コネクタ 8"/>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289" name="カギ線コネクタ 9"/>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290" name="直線コネクタ 10"/>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291" name="円/楕円 11"/>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292" name="直線コネクタ 12"/>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293" name="円/楕円 13"/>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294"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295" name="カギ線コネクタ 15"/>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296"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297" name="カギ線コネクタ 17"/>
        <xdr:cNvSpPr/>
      </xdr:nvSpPr>
      <xdr:spPr>
        <a:xfrm rot="5400000">
          <a:off x="6369840" y="4731480"/>
          <a:ext cx="5203440" cy="235800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298" name="円/楕円 18"/>
        <xdr:cNvSpPr/>
      </xdr:nvSpPr>
      <xdr:spPr>
        <a:xfrm>
          <a:off x="768348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299" name="円/楕円 19"/>
        <xdr:cNvSpPr/>
      </xdr:nvSpPr>
      <xdr:spPr>
        <a:xfrm>
          <a:off x="768636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300" name="円/楕円 20"/>
        <xdr:cNvSpPr/>
      </xdr:nvSpPr>
      <xdr:spPr>
        <a:xfrm>
          <a:off x="767016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301" name="円/楕円 27"/>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302" name="直線コネクタ 28"/>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303" name="直線矢印コネクタ 29"/>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304" name="直線コネクタ 31"/>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305" name="テキスト ボックス 33"/>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306" name="テキスト ボックス 34"/>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307" name="円/楕円 36"/>
        <xdr:cNvSpPr/>
      </xdr:nvSpPr>
      <xdr:spPr>
        <a:xfrm>
          <a:off x="635256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308" name="二等辺三角形 2"/>
        <xdr:cNvSpPr/>
      </xdr:nvSpPr>
      <xdr:spPr>
        <a:xfrm flipV="1">
          <a:off x="564588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309" name="二等辺三角形 3"/>
        <xdr:cNvSpPr/>
      </xdr:nvSpPr>
      <xdr:spPr>
        <a:xfrm flipV="1">
          <a:off x="62809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310" name="カギ線コネクタ 39"/>
        <xdr:cNvSpPr/>
      </xdr:nvSpPr>
      <xdr:spPr>
        <a:xfrm flipH="1" rot="16200000">
          <a:off x="578808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311" name="二等辺三角形 5"/>
        <xdr:cNvSpPr/>
      </xdr:nvSpPr>
      <xdr:spPr>
        <a:xfrm flipV="1">
          <a:off x="756432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312" name="二等辺三角形 6"/>
        <xdr:cNvSpPr/>
      </xdr:nvSpPr>
      <xdr:spPr>
        <a:xfrm flipV="1">
          <a:off x="834084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313" name="直線コネクタ 42"/>
        <xdr:cNvSpPr/>
      </xdr:nvSpPr>
      <xdr:spPr>
        <a:xfrm>
          <a:off x="773532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314" name="直線コネクタ 43"/>
        <xdr:cNvSpPr/>
      </xdr:nvSpPr>
      <xdr:spPr>
        <a:xfrm>
          <a:off x="774432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315" name="カギ線コネクタ 44"/>
        <xdr:cNvSpPr/>
      </xdr:nvSpPr>
      <xdr:spPr>
        <a:xfrm rot="5400000">
          <a:off x="7468560" y="3691800"/>
          <a:ext cx="1439280" cy="665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316" name="直線コネクタ 45"/>
        <xdr:cNvSpPr/>
      </xdr:nvSpPr>
      <xdr:spPr>
        <a:xfrm flipH="1">
          <a:off x="646056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317" name="円/楕円 46"/>
        <xdr:cNvSpPr/>
      </xdr:nvSpPr>
      <xdr:spPr>
        <a:xfrm>
          <a:off x="635256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318" name="直線コネクタ 47"/>
        <xdr:cNvSpPr/>
      </xdr:nvSpPr>
      <xdr:spPr>
        <a:xfrm>
          <a:off x="646020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319" name="円/楕円 48"/>
        <xdr:cNvSpPr/>
      </xdr:nvSpPr>
      <xdr:spPr>
        <a:xfrm>
          <a:off x="763848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320" name="二等辺三角形 14"/>
        <xdr:cNvSpPr/>
      </xdr:nvSpPr>
      <xdr:spPr>
        <a:xfrm flipV="1">
          <a:off x="91594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321" name="カギ線コネクタ 50"/>
        <xdr:cNvSpPr/>
      </xdr:nvSpPr>
      <xdr:spPr>
        <a:xfrm rot="5400000">
          <a:off x="7879680" y="3283920"/>
          <a:ext cx="1435320" cy="14839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322" name="二等辺三角形 16"/>
        <xdr:cNvSpPr/>
      </xdr:nvSpPr>
      <xdr:spPr>
        <a:xfrm flipV="1">
          <a:off x="997056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323" name="円/楕円 52"/>
        <xdr:cNvSpPr/>
      </xdr:nvSpPr>
      <xdr:spPr>
        <a:xfrm>
          <a:off x="769032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324" name="カギ線コネクタ 53"/>
        <xdr:cNvSpPr/>
      </xdr:nvSpPr>
      <xdr:spPr>
        <a:xfrm rot="5400000">
          <a:off x="6377400" y="4730040"/>
          <a:ext cx="5194080" cy="23511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325" name="円/楕円 54"/>
        <xdr:cNvSpPr/>
      </xdr:nvSpPr>
      <xdr:spPr>
        <a:xfrm>
          <a:off x="762768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326" name="直線コネクタ 55"/>
        <xdr:cNvSpPr/>
      </xdr:nvSpPr>
      <xdr:spPr>
        <a:xfrm flipH="1">
          <a:off x="773568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327" name="直線矢印コネクタ 56"/>
        <xdr:cNvSpPr/>
      </xdr:nvSpPr>
      <xdr:spPr>
        <a:xfrm>
          <a:off x="656856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328" name="円/楕円 57"/>
        <xdr:cNvSpPr/>
      </xdr:nvSpPr>
      <xdr:spPr>
        <a:xfrm>
          <a:off x="763020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329" name="直線コネクタ 58"/>
        <xdr:cNvSpPr/>
      </xdr:nvSpPr>
      <xdr:spPr>
        <a:xfrm>
          <a:off x="486180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25560</xdr:rowOff>
    </xdr:from>
    <xdr:to>
      <xdr:col>5</xdr:col>
      <xdr:colOff>507960</xdr:colOff>
      <xdr:row>19</xdr:row>
      <xdr:rowOff>76320</xdr:rowOff>
    </xdr:to>
    <xdr:sp>
      <xdr:nvSpPr>
        <xdr:cNvPr id="330" name="直線コネクタ 59"/>
        <xdr:cNvSpPr/>
      </xdr:nvSpPr>
      <xdr:spPr>
        <a:xfrm>
          <a:off x="4854960" y="7121160"/>
          <a:ext cx="0" cy="24699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451080</xdr:colOff>
      <xdr:row>31</xdr:row>
      <xdr:rowOff>212400</xdr:rowOff>
    </xdr:to>
    <xdr:sp>
      <xdr:nvSpPr>
        <xdr:cNvPr id="331" name="テキスト ボックス 60"/>
        <xdr:cNvSpPr/>
      </xdr:nvSpPr>
      <xdr:spPr>
        <a:xfrm>
          <a:off x="3385188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440280</xdr:colOff>
      <xdr:row>32</xdr:row>
      <xdr:rowOff>201600</xdr:rowOff>
    </xdr:to>
    <xdr:sp>
      <xdr:nvSpPr>
        <xdr:cNvPr id="332" name="テキスト ボックス 61"/>
        <xdr:cNvSpPr/>
      </xdr:nvSpPr>
      <xdr:spPr>
        <a:xfrm>
          <a:off x="3384108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333" name="円/楕円 1"/>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334"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335"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336" name="カギ線コネクタ 4"/>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337"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338"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339" name="直線コネクタ 8"/>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340" name="カギ線コネクタ 9"/>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341" name="直線コネクタ 10"/>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342" name="円/楕円 11"/>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343" name="直線コネクタ 12"/>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344" name="円/楕円 13"/>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345"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346" name="カギ線コネクタ 15"/>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347"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348" name="カギ線コネクタ 17"/>
        <xdr:cNvSpPr/>
      </xdr:nvSpPr>
      <xdr:spPr>
        <a:xfrm rot="5400000">
          <a:off x="7120440" y="4731120"/>
          <a:ext cx="5203440" cy="23583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349" name="円/楕円 18"/>
        <xdr:cNvSpPr/>
      </xdr:nvSpPr>
      <xdr:spPr>
        <a:xfrm>
          <a:off x="843444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350" name="円/楕円 19"/>
        <xdr:cNvSpPr/>
      </xdr:nvSpPr>
      <xdr:spPr>
        <a:xfrm>
          <a:off x="843732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351" name="円/楕円 20"/>
        <xdr:cNvSpPr/>
      </xdr:nvSpPr>
      <xdr:spPr>
        <a:xfrm>
          <a:off x="842112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352" name="円/楕円 27"/>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353" name="直線コネクタ 28"/>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354" name="直線矢印コネクタ 29"/>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355" name="直線コネクタ 31"/>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356" name="テキスト ボックス 33"/>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357" name="テキスト ボックス 34"/>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358" name="円/楕円 36"/>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359"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360"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361" name="カギ線コネクタ 39"/>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362"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363"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364" name="直線コネクタ 42"/>
        <xdr:cNvSpPr/>
      </xdr:nvSpPr>
      <xdr:spPr>
        <a:xfrm>
          <a:off x="848628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365" name="直線コネクタ 43"/>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366" name="カギ線コネクタ 44"/>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367" name="直線コネクタ 45"/>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368" name="円/楕円 46"/>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369" name="直線コネクタ 47"/>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370" name="円/楕円 48"/>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371"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372" name="カギ線コネクタ 50"/>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373"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374" name="円/楕円 52"/>
        <xdr:cNvSpPr/>
      </xdr:nvSpPr>
      <xdr:spPr>
        <a:xfrm>
          <a:off x="844128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375" name="カギ線コネクタ 53"/>
        <xdr:cNvSpPr/>
      </xdr:nvSpPr>
      <xdr:spPr>
        <a:xfrm rot="5400000">
          <a:off x="7129080" y="4730040"/>
          <a:ext cx="5194080" cy="23515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376" name="円/楕円 54"/>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377" name="直線コネクタ 55"/>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378" name="直線矢印コネクタ 56"/>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379" name="円/楕円 57"/>
        <xdr:cNvSpPr/>
      </xdr:nvSpPr>
      <xdr:spPr>
        <a:xfrm>
          <a:off x="838116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380" name="直線コネクタ 58"/>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51120</xdr:rowOff>
    </xdr:from>
    <xdr:to>
      <xdr:col>5</xdr:col>
      <xdr:colOff>507960</xdr:colOff>
      <xdr:row>19</xdr:row>
      <xdr:rowOff>127080</xdr:rowOff>
    </xdr:to>
    <xdr:sp>
      <xdr:nvSpPr>
        <xdr:cNvPr id="381" name="直線コネクタ 59"/>
        <xdr:cNvSpPr/>
      </xdr:nvSpPr>
      <xdr:spPr>
        <a:xfrm>
          <a:off x="5606280" y="7146720"/>
          <a:ext cx="0" cy="24951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382" name="テキスト ボックス 60"/>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383" name="テキスト ボックス 61"/>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twoCell">
    <xdr:from>
      <xdr:col>8</xdr:col>
      <xdr:colOff>224280</xdr:colOff>
      <xdr:row>10</xdr:row>
      <xdr:rowOff>78480</xdr:rowOff>
    </xdr:from>
    <xdr:to>
      <xdr:col>8</xdr:col>
      <xdr:colOff>439560</xdr:colOff>
      <xdr:row>10</xdr:row>
      <xdr:rowOff>293760</xdr:rowOff>
    </xdr:to>
    <xdr:sp>
      <xdr:nvSpPr>
        <xdr:cNvPr id="384" name="円/楕円 1"/>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385"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386"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387" name="カギ線コネクタ 4"/>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388"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389"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390" name="直線コネクタ 8"/>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391" name="カギ線コネクタ 9"/>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392" name="直線コネクタ 10"/>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393" name="円/楕円 11"/>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394" name="直線コネクタ 12"/>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395" name="円/楕円 13"/>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396"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397" name="カギ線コネクタ 15"/>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398"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380880</xdr:colOff>
      <xdr:row>8</xdr:row>
      <xdr:rowOff>336960</xdr:rowOff>
    </xdr:from>
    <xdr:to>
      <xdr:col>13</xdr:col>
      <xdr:colOff>382680</xdr:colOff>
      <xdr:row>17</xdr:row>
      <xdr:rowOff>311400</xdr:rowOff>
    </xdr:to>
    <xdr:sp>
      <xdr:nvSpPr>
        <xdr:cNvPr id="399" name="カギ線コネクタ 17"/>
        <xdr:cNvSpPr/>
      </xdr:nvSpPr>
      <xdr:spPr>
        <a:xfrm rot="5400000">
          <a:off x="7120440" y="4731120"/>
          <a:ext cx="5203440" cy="235836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271800</xdr:colOff>
      <xdr:row>17</xdr:row>
      <xdr:rowOff>257760</xdr:rowOff>
    </xdr:from>
    <xdr:to>
      <xdr:col>10</xdr:col>
      <xdr:colOff>379080</xdr:colOff>
      <xdr:row>17</xdr:row>
      <xdr:rowOff>365040</xdr:rowOff>
    </xdr:to>
    <xdr:sp>
      <xdr:nvSpPr>
        <xdr:cNvPr id="400" name="円/楕円 18"/>
        <xdr:cNvSpPr/>
      </xdr:nvSpPr>
      <xdr:spPr>
        <a:xfrm>
          <a:off x="8434440" y="845856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274680</xdr:colOff>
      <xdr:row>18</xdr:row>
      <xdr:rowOff>250920</xdr:rowOff>
    </xdr:from>
    <xdr:to>
      <xdr:col>10</xdr:col>
      <xdr:colOff>381960</xdr:colOff>
      <xdr:row>18</xdr:row>
      <xdr:rowOff>358200</xdr:rowOff>
    </xdr:to>
    <xdr:sp>
      <xdr:nvSpPr>
        <xdr:cNvPr id="401" name="円/楕円 19"/>
        <xdr:cNvSpPr/>
      </xdr:nvSpPr>
      <xdr:spPr>
        <a:xfrm>
          <a:off x="8437320" y="910908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258480</xdr:colOff>
      <xdr:row>19</xdr:row>
      <xdr:rowOff>302760</xdr:rowOff>
    </xdr:from>
    <xdr:to>
      <xdr:col>10</xdr:col>
      <xdr:colOff>365760</xdr:colOff>
      <xdr:row>19</xdr:row>
      <xdr:rowOff>410040</xdr:rowOff>
    </xdr:to>
    <xdr:sp>
      <xdr:nvSpPr>
        <xdr:cNvPr id="402" name="円/楕円 20"/>
        <xdr:cNvSpPr/>
      </xdr:nvSpPr>
      <xdr:spPr>
        <a:xfrm>
          <a:off x="8421120" y="981792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403" name="円/楕円 27"/>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404" name="直線コネクタ 28"/>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405" name="直線矢印コネクタ 29"/>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406" name="直線コネクタ 31"/>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407" name="テキスト ボックス 33"/>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408" name="テキスト ボックス 34"/>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twoCellAnchor editAs="twoCell">
    <xdr:from>
      <xdr:col>8</xdr:col>
      <xdr:colOff>224280</xdr:colOff>
      <xdr:row>10</xdr:row>
      <xdr:rowOff>78480</xdr:rowOff>
    </xdr:from>
    <xdr:to>
      <xdr:col>8</xdr:col>
      <xdr:colOff>439560</xdr:colOff>
      <xdr:row>10</xdr:row>
      <xdr:rowOff>293760</xdr:rowOff>
    </xdr:to>
    <xdr:sp>
      <xdr:nvSpPr>
        <xdr:cNvPr id="409" name="円/楕円 36"/>
        <xdr:cNvSpPr/>
      </xdr:nvSpPr>
      <xdr:spPr>
        <a:xfrm>
          <a:off x="7103520" y="379296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146160</xdr:colOff>
      <xdr:row>8</xdr:row>
      <xdr:rowOff>73800</xdr:rowOff>
    </xdr:from>
    <xdr:to>
      <xdr:col>7</xdr:col>
      <xdr:colOff>505440</xdr:colOff>
      <xdr:row>8</xdr:row>
      <xdr:rowOff>325080</xdr:rowOff>
    </xdr:to>
    <xdr:sp>
      <xdr:nvSpPr>
        <xdr:cNvPr id="410" name="二等辺三角形 2"/>
        <xdr:cNvSpPr/>
      </xdr:nvSpPr>
      <xdr:spPr>
        <a:xfrm flipV="1">
          <a:off x="6396840" y="30456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152640</xdr:colOff>
      <xdr:row>8</xdr:row>
      <xdr:rowOff>80640</xdr:rowOff>
    </xdr:from>
    <xdr:to>
      <xdr:col>8</xdr:col>
      <xdr:colOff>511920</xdr:colOff>
      <xdr:row>8</xdr:row>
      <xdr:rowOff>331920</xdr:rowOff>
    </xdr:to>
    <xdr:sp>
      <xdr:nvSpPr>
        <xdr:cNvPr id="411" name="二等辺三角形 3"/>
        <xdr:cNvSpPr/>
      </xdr:nvSpPr>
      <xdr:spPr>
        <a:xfrm flipV="1">
          <a:off x="70318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326520</xdr:colOff>
      <xdr:row>8</xdr:row>
      <xdr:rowOff>326160</xdr:rowOff>
    </xdr:from>
    <xdr:to>
      <xdr:col>8</xdr:col>
      <xdr:colOff>224280</xdr:colOff>
      <xdr:row>10</xdr:row>
      <xdr:rowOff>185760</xdr:rowOff>
    </xdr:to>
    <xdr:sp>
      <xdr:nvSpPr>
        <xdr:cNvPr id="412" name="カギ線コネクタ 39"/>
        <xdr:cNvSpPr/>
      </xdr:nvSpPr>
      <xdr:spPr>
        <a:xfrm flipH="1" rot="16200000">
          <a:off x="6539040" y="3335400"/>
          <a:ext cx="602280" cy="526320"/>
        </a:xfrm>
        <a:prstGeom prst="bentConnector2">
          <a:avLst/>
        </a:prstGeom>
        <a:noFill/>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152640</xdr:colOff>
      <xdr:row>8</xdr:row>
      <xdr:rowOff>80640</xdr:rowOff>
    </xdr:from>
    <xdr:to>
      <xdr:col>10</xdr:col>
      <xdr:colOff>511920</xdr:colOff>
      <xdr:row>8</xdr:row>
      <xdr:rowOff>331920</xdr:rowOff>
    </xdr:to>
    <xdr:sp>
      <xdr:nvSpPr>
        <xdr:cNvPr id="413" name="二等辺三角形 5"/>
        <xdr:cNvSpPr/>
      </xdr:nvSpPr>
      <xdr:spPr>
        <a:xfrm flipV="1">
          <a:off x="831528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11</xdr:col>
      <xdr:colOff>152640</xdr:colOff>
      <xdr:row>8</xdr:row>
      <xdr:rowOff>80640</xdr:rowOff>
    </xdr:from>
    <xdr:to>
      <xdr:col>11</xdr:col>
      <xdr:colOff>511920</xdr:colOff>
      <xdr:row>8</xdr:row>
      <xdr:rowOff>331920</xdr:rowOff>
    </xdr:to>
    <xdr:sp>
      <xdr:nvSpPr>
        <xdr:cNvPr id="414" name="二等辺三角形 6"/>
        <xdr:cNvSpPr/>
      </xdr:nvSpPr>
      <xdr:spPr>
        <a:xfrm flipV="1">
          <a:off x="9092160" y="305244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323640</xdr:colOff>
      <xdr:row>15</xdr:row>
      <xdr:rowOff>642600</xdr:rowOff>
    </xdr:from>
    <xdr:to>
      <xdr:col>10</xdr:col>
      <xdr:colOff>326520</xdr:colOff>
      <xdr:row>19</xdr:row>
      <xdr:rowOff>252360</xdr:rowOff>
    </xdr:to>
    <xdr:sp>
      <xdr:nvSpPr>
        <xdr:cNvPr id="415" name="直線コネクタ 42"/>
        <xdr:cNvSpPr/>
      </xdr:nvSpPr>
      <xdr:spPr>
        <a:xfrm>
          <a:off x="8486280" y="6633360"/>
          <a:ext cx="2880" cy="3133800"/>
        </a:xfrm>
        <a:prstGeom prst="line">
          <a:avLst/>
        </a:prstGeom>
        <a:ln w="1905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333000</xdr:colOff>
      <xdr:row>8</xdr:row>
      <xdr:rowOff>333360</xdr:rowOff>
    </xdr:from>
    <xdr:to>
      <xdr:col>10</xdr:col>
      <xdr:colOff>335520</xdr:colOff>
      <xdr:row>12</xdr:row>
      <xdr:rowOff>179280</xdr:rowOff>
    </xdr:to>
    <xdr:sp>
      <xdr:nvSpPr>
        <xdr:cNvPr id="416" name="直線コネクタ 43"/>
        <xdr:cNvSpPr/>
      </xdr:nvSpPr>
      <xdr:spPr>
        <a:xfrm>
          <a:off x="8495280" y="3304800"/>
          <a:ext cx="2520" cy="133164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443880</xdr:colOff>
      <xdr:row>8</xdr:row>
      <xdr:rowOff>333000</xdr:rowOff>
    </xdr:from>
    <xdr:to>
      <xdr:col>11</xdr:col>
      <xdr:colOff>332640</xdr:colOff>
      <xdr:row>12</xdr:row>
      <xdr:rowOff>286560</xdr:rowOff>
    </xdr:to>
    <xdr:sp>
      <xdr:nvSpPr>
        <xdr:cNvPr id="417" name="カギ線コネクタ 44"/>
        <xdr:cNvSpPr/>
      </xdr:nvSpPr>
      <xdr:spPr>
        <a:xfrm rot="5400000">
          <a:off x="8219160" y="3691440"/>
          <a:ext cx="1439280" cy="66564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332640</xdr:colOff>
      <xdr:row>8</xdr:row>
      <xdr:rowOff>332640</xdr:rowOff>
    </xdr:from>
    <xdr:to>
      <xdr:col>8</xdr:col>
      <xdr:colOff>333000</xdr:colOff>
      <xdr:row>10</xdr:row>
      <xdr:rowOff>78120</xdr:rowOff>
    </xdr:to>
    <xdr:sp>
      <xdr:nvSpPr>
        <xdr:cNvPr id="418" name="直線コネクタ 45"/>
        <xdr:cNvSpPr/>
      </xdr:nvSpPr>
      <xdr:spPr>
        <a:xfrm flipH="1">
          <a:off x="7211520" y="3304440"/>
          <a:ext cx="360" cy="48816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224280</xdr:colOff>
      <xdr:row>15</xdr:row>
      <xdr:rowOff>418680</xdr:rowOff>
    </xdr:from>
    <xdr:to>
      <xdr:col>8</xdr:col>
      <xdr:colOff>439560</xdr:colOff>
      <xdr:row>15</xdr:row>
      <xdr:rowOff>633960</xdr:rowOff>
    </xdr:to>
    <xdr:sp>
      <xdr:nvSpPr>
        <xdr:cNvPr id="419" name="円/楕円 46"/>
        <xdr:cNvSpPr/>
      </xdr:nvSpPr>
      <xdr:spPr>
        <a:xfrm>
          <a:off x="7103520" y="640980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331920</xdr:colOff>
      <xdr:row>10</xdr:row>
      <xdr:rowOff>294480</xdr:rowOff>
    </xdr:from>
    <xdr:to>
      <xdr:col>8</xdr:col>
      <xdr:colOff>331920</xdr:colOff>
      <xdr:row>15</xdr:row>
      <xdr:rowOff>418680</xdr:rowOff>
    </xdr:to>
    <xdr:sp>
      <xdr:nvSpPr>
        <xdr:cNvPr id="420" name="直線コネクタ 47"/>
        <xdr:cNvSpPr/>
      </xdr:nvSpPr>
      <xdr:spPr>
        <a:xfrm>
          <a:off x="7211160" y="4008600"/>
          <a:ext cx="0" cy="2400840"/>
        </a:xfrm>
        <a:prstGeom prst="line">
          <a:avLst/>
        </a:prstGeom>
        <a:ln w="19050">
          <a:solidFill>
            <a:srgbClr val="ff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226800</xdr:colOff>
      <xdr:row>12</xdr:row>
      <xdr:rowOff>178920</xdr:rowOff>
    </xdr:from>
    <xdr:to>
      <xdr:col>10</xdr:col>
      <xdr:colOff>442080</xdr:colOff>
      <xdr:row>12</xdr:row>
      <xdr:rowOff>394200</xdr:rowOff>
    </xdr:to>
    <xdr:sp>
      <xdr:nvSpPr>
        <xdr:cNvPr id="421" name="円/楕円 48"/>
        <xdr:cNvSpPr/>
      </xdr:nvSpPr>
      <xdr:spPr>
        <a:xfrm>
          <a:off x="8389440" y="463644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12</xdr:col>
      <xdr:colOff>194760</xdr:colOff>
      <xdr:row>8</xdr:row>
      <xdr:rowOff>84600</xdr:rowOff>
    </xdr:from>
    <xdr:to>
      <xdr:col>12</xdr:col>
      <xdr:colOff>554040</xdr:colOff>
      <xdr:row>8</xdr:row>
      <xdr:rowOff>335880</xdr:rowOff>
    </xdr:to>
    <xdr:sp>
      <xdr:nvSpPr>
        <xdr:cNvPr id="422" name="二等辺三角形 14"/>
        <xdr:cNvSpPr/>
      </xdr:nvSpPr>
      <xdr:spPr>
        <a:xfrm flipV="1">
          <a:off x="991080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443880</xdr:colOff>
      <xdr:row>8</xdr:row>
      <xdr:rowOff>336960</xdr:rowOff>
    </xdr:from>
    <xdr:to>
      <xdr:col>12</xdr:col>
      <xdr:colOff>374760</xdr:colOff>
      <xdr:row>12</xdr:row>
      <xdr:rowOff>286560</xdr:rowOff>
    </xdr:to>
    <xdr:sp>
      <xdr:nvSpPr>
        <xdr:cNvPr id="423" name="カギ線コネクタ 50"/>
        <xdr:cNvSpPr/>
      </xdr:nvSpPr>
      <xdr:spPr>
        <a:xfrm rot="5400000">
          <a:off x="8630640" y="3283920"/>
          <a:ext cx="1435320" cy="148428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202680</xdr:colOff>
      <xdr:row>8</xdr:row>
      <xdr:rowOff>84600</xdr:rowOff>
    </xdr:from>
    <xdr:to>
      <xdr:col>13</xdr:col>
      <xdr:colOff>561960</xdr:colOff>
      <xdr:row>8</xdr:row>
      <xdr:rowOff>335880</xdr:rowOff>
    </xdr:to>
    <xdr:sp>
      <xdr:nvSpPr>
        <xdr:cNvPr id="424" name="二等辺三角形 16"/>
        <xdr:cNvSpPr/>
      </xdr:nvSpPr>
      <xdr:spPr>
        <a:xfrm flipV="1">
          <a:off x="10721880" y="3056400"/>
          <a:ext cx="359280" cy="251280"/>
        </a:xfrm>
        <a:prstGeom prst="triangle">
          <a:avLst>
            <a:gd name="adj" fmla="val 50000"/>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278640</xdr:colOff>
      <xdr:row>17</xdr:row>
      <xdr:rowOff>248040</xdr:rowOff>
    </xdr:from>
    <xdr:to>
      <xdr:col>10</xdr:col>
      <xdr:colOff>385920</xdr:colOff>
      <xdr:row>17</xdr:row>
      <xdr:rowOff>355320</xdr:rowOff>
    </xdr:to>
    <xdr:sp>
      <xdr:nvSpPr>
        <xdr:cNvPr id="425" name="円/楕円 52"/>
        <xdr:cNvSpPr/>
      </xdr:nvSpPr>
      <xdr:spPr>
        <a:xfrm>
          <a:off x="8441280" y="8448840"/>
          <a:ext cx="107280" cy="107280"/>
        </a:xfrm>
        <a:prstGeom prst="ellipse">
          <a:avLst/>
        </a:prstGeom>
        <a:solidFill>
          <a:schemeClr val="bg1"/>
        </a:solid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387720</xdr:colOff>
      <xdr:row>8</xdr:row>
      <xdr:rowOff>336960</xdr:rowOff>
    </xdr:from>
    <xdr:to>
      <xdr:col>13</xdr:col>
      <xdr:colOff>382680</xdr:colOff>
      <xdr:row>17</xdr:row>
      <xdr:rowOff>302040</xdr:rowOff>
    </xdr:to>
    <xdr:sp>
      <xdr:nvSpPr>
        <xdr:cNvPr id="426" name="カギ線コネクタ 53"/>
        <xdr:cNvSpPr/>
      </xdr:nvSpPr>
      <xdr:spPr>
        <a:xfrm rot="5400000">
          <a:off x="7129080" y="4730040"/>
          <a:ext cx="5194080" cy="2351520"/>
        </a:xfrm>
        <a:prstGeom prst="bentConnector2">
          <a:avLst/>
        </a:prstGeom>
        <a:noFill/>
        <a:ln w="19050">
          <a:solidFill>
            <a:srgbClr val="00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216000</xdr:colOff>
      <xdr:row>15</xdr:row>
      <xdr:rowOff>426600</xdr:rowOff>
    </xdr:from>
    <xdr:to>
      <xdr:col>10</xdr:col>
      <xdr:colOff>431280</xdr:colOff>
      <xdr:row>15</xdr:row>
      <xdr:rowOff>641880</xdr:rowOff>
    </xdr:to>
    <xdr:sp>
      <xdr:nvSpPr>
        <xdr:cNvPr id="427" name="円/楕円 54"/>
        <xdr:cNvSpPr/>
      </xdr:nvSpPr>
      <xdr:spPr>
        <a:xfrm>
          <a:off x="8378640" y="64177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10</xdr:col>
      <xdr:colOff>324360</xdr:colOff>
      <xdr:row>12</xdr:row>
      <xdr:rowOff>394920</xdr:rowOff>
    </xdr:from>
    <xdr:to>
      <xdr:col>10</xdr:col>
      <xdr:colOff>335520</xdr:colOff>
      <xdr:row>15</xdr:row>
      <xdr:rowOff>426600</xdr:rowOff>
    </xdr:to>
    <xdr:sp>
      <xdr:nvSpPr>
        <xdr:cNvPr id="428" name="直線コネクタ 55"/>
        <xdr:cNvSpPr/>
      </xdr:nvSpPr>
      <xdr:spPr>
        <a:xfrm flipH="1">
          <a:off x="8486640" y="4852440"/>
          <a:ext cx="11160" cy="1565280"/>
        </a:xfrm>
        <a:prstGeom prst="line">
          <a:avLst/>
        </a:prstGeom>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8</xdr:col>
      <xdr:colOff>440280</xdr:colOff>
      <xdr:row>15</xdr:row>
      <xdr:rowOff>526680</xdr:rowOff>
    </xdr:from>
    <xdr:to>
      <xdr:col>10</xdr:col>
      <xdr:colOff>215280</xdr:colOff>
      <xdr:row>15</xdr:row>
      <xdr:rowOff>533880</xdr:rowOff>
    </xdr:to>
    <xdr:sp>
      <xdr:nvSpPr>
        <xdr:cNvPr id="429" name="直線矢印コネクタ 56"/>
        <xdr:cNvSpPr/>
      </xdr:nvSpPr>
      <xdr:spPr>
        <a:xfrm>
          <a:off x="7319520" y="6517800"/>
          <a:ext cx="1058400" cy="7200"/>
        </a:xfrm>
        <a:custGeom>
          <a:avLst/>
          <a:gdLst/>
          <a:ahLst/>
          <a:rect l="l" t="t" r="r" b="b"/>
          <a:pathLst>
            <a:path w="21600" h="21600">
              <a:moveTo>
                <a:pt x="0" y="0"/>
              </a:moveTo>
              <a:lnTo>
                <a:pt x="21600" y="21600"/>
              </a:lnTo>
            </a:path>
          </a:pathLst>
        </a:custGeom>
        <a:noFill/>
        <a:ln>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10</xdr:col>
      <xdr:colOff>218520</xdr:colOff>
      <xdr:row>19</xdr:row>
      <xdr:rowOff>252360</xdr:rowOff>
    </xdr:from>
    <xdr:to>
      <xdr:col>10</xdr:col>
      <xdr:colOff>433800</xdr:colOff>
      <xdr:row>19</xdr:row>
      <xdr:rowOff>467640</xdr:rowOff>
    </xdr:to>
    <xdr:sp>
      <xdr:nvSpPr>
        <xdr:cNvPr id="430" name="円/楕円 57"/>
        <xdr:cNvSpPr/>
      </xdr:nvSpPr>
      <xdr:spPr>
        <a:xfrm>
          <a:off x="8381160" y="9767520"/>
          <a:ext cx="215280" cy="215280"/>
        </a:xfrm>
        <a:prstGeom prst="ellipse">
          <a:avLst/>
        </a:prstGeom>
        <a:noFill/>
        <a:ln w="3175">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515160</xdr:colOff>
      <xdr:row>11</xdr:row>
      <xdr:rowOff>3240</xdr:rowOff>
    </xdr:from>
    <xdr:to>
      <xdr:col>5</xdr:col>
      <xdr:colOff>531360</xdr:colOff>
      <xdr:row>15</xdr:row>
      <xdr:rowOff>13680</xdr:rowOff>
    </xdr:to>
    <xdr:sp>
      <xdr:nvSpPr>
        <xdr:cNvPr id="431" name="直線コネクタ 58"/>
        <xdr:cNvSpPr/>
      </xdr:nvSpPr>
      <xdr:spPr>
        <a:xfrm>
          <a:off x="5613120" y="4088880"/>
          <a:ext cx="16200" cy="19155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507960</xdr:colOff>
      <xdr:row>16</xdr:row>
      <xdr:rowOff>51120</xdr:rowOff>
    </xdr:from>
    <xdr:to>
      <xdr:col>5</xdr:col>
      <xdr:colOff>507960</xdr:colOff>
      <xdr:row>19</xdr:row>
      <xdr:rowOff>127080</xdr:rowOff>
    </xdr:to>
    <xdr:sp>
      <xdr:nvSpPr>
        <xdr:cNvPr id="432" name="直線コネクタ 59"/>
        <xdr:cNvSpPr/>
      </xdr:nvSpPr>
      <xdr:spPr>
        <a:xfrm>
          <a:off x="5606280" y="7146720"/>
          <a:ext cx="0" cy="2495160"/>
        </a:xfrm>
        <a:prstGeom prst="line">
          <a:avLst/>
        </a:prstGeom>
        <a:ln w="76200">
          <a:solidFill>
            <a:srgbClr val="ff0000"/>
          </a:solidFill>
          <a:round/>
          <a:tailEnd len="med" type="triangle" w="med"/>
        </a:ln>
      </xdr:spPr>
      <xdr:style>
        <a:lnRef idx="1">
          <a:schemeClr val="accent1"/>
        </a:lnRef>
        <a:fillRef idx="0">
          <a:schemeClr val="accent1"/>
        </a:fillRef>
        <a:effectRef idx="0">
          <a:schemeClr val="accent1"/>
        </a:effectRef>
        <a:fontRef idx="minor"/>
      </xdr:style>
    </xdr:sp>
    <xdr:clientData/>
  </xdr:twoCellAnchor>
  <xdr:twoCellAnchor editAs="oneCell">
    <xdr:from>
      <xdr:col>39</xdr:col>
      <xdr:colOff>716400</xdr:colOff>
      <xdr:row>30</xdr:row>
      <xdr:rowOff>340200</xdr:rowOff>
    </xdr:from>
    <xdr:to>
      <xdr:col>40</xdr:col>
      <xdr:colOff>450720</xdr:colOff>
      <xdr:row>31</xdr:row>
      <xdr:rowOff>212400</xdr:rowOff>
    </xdr:to>
    <xdr:sp>
      <xdr:nvSpPr>
        <xdr:cNvPr id="433" name="テキスト ボックス 60"/>
        <xdr:cNvSpPr/>
      </xdr:nvSpPr>
      <xdr:spPr>
        <a:xfrm>
          <a:off x="34602840" y="1589436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１</a:t>
          </a:r>
          <a:endParaRPr b="0" lang="en-GB" sz="1100" spc="-1" strike="noStrike">
            <a:latin typeface="Times New Roman"/>
          </a:endParaRPr>
        </a:p>
      </xdr:txBody>
    </xdr:sp>
    <xdr:clientData/>
  </xdr:twoCellAnchor>
  <xdr:twoCellAnchor editAs="oneCell">
    <xdr:from>
      <xdr:col>39</xdr:col>
      <xdr:colOff>705600</xdr:colOff>
      <xdr:row>31</xdr:row>
      <xdr:rowOff>329400</xdr:rowOff>
    </xdr:from>
    <xdr:to>
      <xdr:col>40</xdr:col>
      <xdr:colOff>439920</xdr:colOff>
      <xdr:row>32</xdr:row>
      <xdr:rowOff>201600</xdr:rowOff>
    </xdr:to>
    <xdr:sp>
      <xdr:nvSpPr>
        <xdr:cNvPr id="434" name="テキスト ボックス 61"/>
        <xdr:cNvSpPr/>
      </xdr:nvSpPr>
      <xdr:spPr>
        <a:xfrm>
          <a:off x="34592040" y="16255080"/>
          <a:ext cx="459000" cy="243720"/>
        </a:xfrm>
        <a:prstGeom prst="rect">
          <a:avLst/>
        </a:prstGeom>
        <a:noFill/>
        <a:ln w="0">
          <a:noFill/>
        </a:ln>
      </xdr:spPr>
      <xdr:style>
        <a:lnRef idx="0"/>
        <a:fillRef idx="0"/>
        <a:effectRef idx="0"/>
        <a:fontRef idx="minor"/>
      </xdr:style>
      <xdr:txBody>
        <a:bodyPr wrap="none" horzOverflow="clip" vertOverflow="clip" lIns="90000" rIns="90000" tIns="45000" bIns="45000">
          <a:spAutoFit/>
        </a:bodyPr>
        <a:p>
          <a:pPr>
            <a:lnSpc>
              <a:spcPct val="100000"/>
            </a:lnSpc>
          </a:pPr>
          <a:r>
            <a:rPr b="0" lang="en-US" sz="1100" spc="-1" strike="noStrike">
              <a:solidFill>
                <a:srgbClr val="ff0000"/>
              </a:solidFill>
              <a:latin typeface="Calibri"/>
            </a:rPr>
            <a:t>※</a:t>
          </a:r>
          <a:r>
            <a:rPr b="0" lang="ja-JP" sz="1100" spc="-1" strike="noStrike">
              <a:solidFill>
                <a:srgbClr val="ff0000"/>
              </a:solidFill>
              <a:latin typeface="Calibri"/>
            </a:rPr>
            <a:t>２</a:t>
          </a:r>
          <a:endParaRPr b="0" lang="en-GB" sz="1100" spc="-1" strike="noStrike">
            <a:latin typeface="Times New Roman"/>
          </a:endParaRPr>
        </a:p>
      </xdr:txBody>
    </xdr:sp>
    <xdr:clientData/>
  </xdr:twoCellAnchor>
</xdr:wsDr>
</file>

<file path=xl/worksheets/_rels/sheet10.xml.rels><?xml version="1.0" encoding="UTF-8"?>
<Relationships xmlns="http://schemas.openxmlformats.org/package/2006/relationships"><Relationship Id="rId1" Type="http://schemas.openxmlformats.org/officeDocument/2006/relationships/drawing" Target="../drawings/drawing8.xml"/>
</Relationships>
</file>

<file path=xl/worksheets/_rels/sheet11.xml.rels><?xml version="1.0" encoding="UTF-8"?>
<Relationships xmlns="http://schemas.openxmlformats.org/package/2006/relationships"><Relationship Id="rId1" Type="http://schemas.openxmlformats.org/officeDocument/2006/relationships/drawing" Target="../drawings/drawing9.xml"/>
</Relationships>
</file>

<file path=xl/worksheets/_rels/sheet12.xml.rels><?xml version="1.0" encoding="UTF-8"?>
<Relationships xmlns="http://schemas.openxmlformats.org/package/2006/relationships"><Relationship Id="rId1" Type="http://schemas.openxmlformats.org/officeDocument/2006/relationships/drawing" Target="../drawings/drawing10.xml"/>
</Relationships>
</file>

<file path=xl/worksheets/_rels/sheet13.xml.rels><?xml version="1.0" encoding="UTF-8"?>
<Relationships xmlns="http://schemas.openxmlformats.org/package/2006/relationships"><Relationship Id="rId1" Type="http://schemas.openxmlformats.org/officeDocument/2006/relationships/drawing" Target="../drawings/drawing11.xml"/>
</Relationships>
</file>

<file path=xl/worksheets/_rels/sheet14.xml.rels><?xml version="1.0" encoding="UTF-8"?>
<Relationships xmlns="http://schemas.openxmlformats.org/package/2006/relationships"><Relationship Id="rId1" Type="http://schemas.openxmlformats.org/officeDocument/2006/relationships/drawing" Target="../drawings/drawing12.xml"/>
</Relationships>
</file>

<file path=xl/worksheets/_rels/sheet15.xml.rels><?xml version="1.0" encoding="UTF-8"?>
<Relationships xmlns="http://schemas.openxmlformats.org/package/2006/relationships"><Relationship Id="rId1" Type="http://schemas.openxmlformats.org/officeDocument/2006/relationships/drawing" Target="../drawings/drawing13.xml"/>
</Relationships>
</file>

<file path=xl/worksheets/_rels/sheet16.xml.rels><?xml version="1.0" encoding="UTF-8"?>
<Relationships xmlns="http://schemas.openxmlformats.org/package/2006/relationships"><Relationship Id="rId1" Type="http://schemas.openxmlformats.org/officeDocument/2006/relationships/drawing" Target="../drawings/drawing14.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drawing" Target="../drawings/drawing6.xml"/>
</Relationships>
</file>

<file path=xl/worksheets/_rels/sheet9.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73"/>
  <sheetViews>
    <sheetView showFormulas="false" showGridLines="true" showRowColHeaders="true" showZeros="true" rightToLeft="false" tabSelected="true" showOutlineSymbols="true" defaultGridColor="true" view="normal" topLeftCell="A57" colorId="64" zoomScale="70" zoomScaleNormal="70" zoomScalePageLayoutView="100" workbookViewId="0">
      <selection pane="topLeft" activeCell="F71" activeCellId="0" sqref="F71"/>
    </sheetView>
  </sheetViews>
  <sheetFormatPr defaultColWidth="10.875" defaultRowHeight="33" zeroHeight="false" outlineLevelRow="0" outlineLevelCol="0"/>
  <cols>
    <col collapsed="false" customWidth="false" hidden="false" outlineLevel="0" max="1024" min="1" style="1" width="10.88"/>
  </cols>
  <sheetData>
    <row r="1" customFormat="false" ht="41.25" hidden="false" customHeight="false" outlineLevel="0" collapsed="false">
      <c r="A1" s="2" t="s">
        <v>0</v>
      </c>
      <c r="G1" s="1" t="s">
        <v>1</v>
      </c>
    </row>
    <row r="2" customFormat="false" ht="32.1" hidden="false" customHeight="true" outlineLevel="0" collapsed="false">
      <c r="A2" s="2"/>
    </row>
    <row r="3" customFormat="false" ht="41.25" hidden="false" customHeight="false" outlineLevel="0" collapsed="false">
      <c r="B3" s="2" t="s">
        <v>2</v>
      </c>
    </row>
    <row r="4" customFormat="false" ht="33" hidden="false" customHeight="false" outlineLevel="0" collapsed="false">
      <c r="C4" s="1" t="s">
        <v>3</v>
      </c>
    </row>
    <row r="5" customFormat="false" ht="33" hidden="false" customHeight="false" outlineLevel="0" collapsed="false">
      <c r="C5" s="1" t="s">
        <v>4</v>
      </c>
    </row>
    <row r="6" customFormat="false" ht="33" hidden="false" customHeight="false" outlineLevel="0" collapsed="false">
      <c r="C6" s="1" t="s">
        <v>5</v>
      </c>
    </row>
    <row r="8" customFormat="false" ht="33" hidden="false" customHeight="false" outlineLevel="0" collapsed="false">
      <c r="C8" s="1" t="s">
        <v>6</v>
      </c>
    </row>
    <row r="9" customFormat="false" ht="33" hidden="false" customHeight="false" outlineLevel="0" collapsed="false">
      <c r="C9" s="1" t="s">
        <v>7</v>
      </c>
    </row>
    <row r="10" customFormat="false" ht="33" hidden="false" customHeight="false" outlineLevel="0" collapsed="false">
      <c r="C10" s="1" t="s">
        <v>8</v>
      </c>
    </row>
    <row r="12" customFormat="false" ht="33" hidden="false" customHeight="false" outlineLevel="0" collapsed="false">
      <c r="C12" s="1" t="s">
        <v>9</v>
      </c>
    </row>
    <row r="14" customFormat="false" ht="33" hidden="false" customHeight="false" outlineLevel="0" collapsed="false">
      <c r="C14" s="1" t="s">
        <v>10</v>
      </c>
    </row>
    <row r="15" customFormat="false" ht="33" hidden="false" customHeight="false" outlineLevel="0" collapsed="false">
      <c r="C15" s="1" t="s">
        <v>11</v>
      </c>
    </row>
    <row r="16" customFormat="false" ht="33" hidden="false" customHeight="false" outlineLevel="0" collapsed="false">
      <c r="C16" s="1" t="s">
        <v>12</v>
      </c>
    </row>
    <row r="18" customFormat="false" ht="33" hidden="false" customHeight="false" outlineLevel="0" collapsed="false">
      <c r="C18" s="1" t="s">
        <v>13</v>
      </c>
    </row>
    <row r="19" customFormat="false" ht="33" hidden="false" customHeight="false" outlineLevel="0" collapsed="false">
      <c r="C19" s="1" t="s">
        <v>14</v>
      </c>
    </row>
    <row r="20" customFormat="false" ht="33" hidden="false" customHeight="false" outlineLevel="0" collapsed="false">
      <c r="C20" s="1" t="s">
        <v>15</v>
      </c>
    </row>
    <row r="22" customFormat="false" ht="41.25" hidden="false" customHeight="false" outlineLevel="0" collapsed="false">
      <c r="B22" s="2" t="s">
        <v>16</v>
      </c>
    </row>
    <row r="23" customFormat="false" ht="33" hidden="false" customHeight="false" outlineLevel="0" collapsed="false">
      <c r="C23" s="1" t="s">
        <v>17</v>
      </c>
    </row>
    <row r="24" customFormat="false" ht="33" hidden="false" customHeight="false" outlineLevel="0" collapsed="false">
      <c r="C24" s="3"/>
      <c r="D24" s="1" t="s">
        <v>18</v>
      </c>
    </row>
    <row r="25" customFormat="false" ht="33" hidden="false" customHeight="false" outlineLevel="0" collapsed="false">
      <c r="C25" s="4"/>
      <c r="D25" s="1" t="s">
        <v>19</v>
      </c>
    </row>
    <row r="26" customFormat="false" ht="33" hidden="false" customHeight="false" outlineLevel="0" collapsed="false">
      <c r="C26" s="1" t="s">
        <v>20</v>
      </c>
    </row>
    <row r="27" customFormat="false" ht="33" hidden="false" customHeight="false" outlineLevel="0" collapsed="false">
      <c r="C27" s="1" t="s">
        <v>21</v>
      </c>
    </row>
    <row r="28" customFormat="false" ht="33" hidden="false" customHeight="false" outlineLevel="0" collapsed="false">
      <c r="D28" s="1" t="s">
        <v>22</v>
      </c>
    </row>
    <row r="29" customFormat="false" ht="33" hidden="false" customHeight="false" outlineLevel="0" collapsed="false">
      <c r="E29" s="1" t="s">
        <v>23</v>
      </c>
    </row>
    <row r="30" customFormat="false" ht="33" hidden="false" customHeight="false" outlineLevel="0" collapsed="false">
      <c r="E30" s="1" t="s">
        <v>24</v>
      </c>
    </row>
    <row r="31" customFormat="false" ht="33" hidden="false" customHeight="false" outlineLevel="0" collapsed="false">
      <c r="E31" s="1" t="s">
        <v>25</v>
      </c>
    </row>
    <row r="32" customFormat="false" ht="33" hidden="false" customHeight="false" outlineLevel="0" collapsed="false">
      <c r="E32" s="1" t="s">
        <v>26</v>
      </c>
    </row>
    <row r="33" customFormat="false" ht="33" hidden="false" customHeight="false" outlineLevel="0" collapsed="false">
      <c r="E33" s="1" t="s">
        <v>27</v>
      </c>
    </row>
    <row r="34" customFormat="false" ht="33" hidden="false" customHeight="false" outlineLevel="0" collapsed="false">
      <c r="E34" s="1" t="s">
        <v>28</v>
      </c>
    </row>
    <row r="35" customFormat="false" ht="33" hidden="false" customHeight="false" outlineLevel="0" collapsed="false">
      <c r="E35" s="1" t="s">
        <v>29</v>
      </c>
    </row>
    <row r="36" customFormat="false" ht="33" hidden="false" customHeight="false" outlineLevel="0" collapsed="false">
      <c r="E36" s="1" t="s">
        <v>30</v>
      </c>
    </row>
    <row r="37" customFormat="false" ht="33" hidden="false" customHeight="false" outlineLevel="0" collapsed="false">
      <c r="C37" s="1" t="s">
        <v>31</v>
      </c>
    </row>
    <row r="39" customFormat="false" ht="41.25" hidden="false" customHeight="false" outlineLevel="0" collapsed="false">
      <c r="B39" s="2" t="s">
        <v>32</v>
      </c>
      <c r="D39" s="5"/>
      <c r="E39" s="5"/>
      <c r="F39" s="5"/>
      <c r="G39" s="5"/>
      <c r="H39" s="5"/>
      <c r="I39" s="5"/>
      <c r="J39" s="5"/>
      <c r="K39" s="5"/>
    </row>
    <row r="40" customFormat="false" ht="33" hidden="false" customHeight="false" outlineLevel="0" collapsed="false">
      <c r="C40" s="1" t="s">
        <v>33</v>
      </c>
    </row>
    <row r="41" customFormat="false" ht="33" hidden="false" customHeight="false" outlineLevel="0" collapsed="false">
      <c r="C41" s="1" t="s">
        <v>34</v>
      </c>
    </row>
    <row r="42" customFormat="false" ht="33" hidden="false" customHeight="false" outlineLevel="0" collapsed="false">
      <c r="C42" s="6"/>
      <c r="D42" s="1" t="s">
        <v>35</v>
      </c>
    </row>
    <row r="43" customFormat="false" ht="33" hidden="false" customHeight="false" outlineLevel="0" collapsed="false">
      <c r="C43" s="7"/>
      <c r="D43" s="1" t="s">
        <v>36</v>
      </c>
    </row>
    <row r="44" customFormat="false" ht="33" hidden="false" customHeight="false" outlineLevel="0" collapsed="false">
      <c r="C44" s="8"/>
      <c r="D44" s="1" t="s">
        <v>37</v>
      </c>
    </row>
    <row r="45" customFormat="false" ht="33" hidden="false" customHeight="false" outlineLevel="0" collapsed="false">
      <c r="C45" s="1" t="s">
        <v>38</v>
      </c>
    </row>
    <row r="46" customFormat="false" ht="33" hidden="false" customHeight="false" outlineLevel="0" collapsed="false">
      <c r="C46" s="1" t="s">
        <v>39</v>
      </c>
    </row>
    <row r="48" customFormat="false" ht="41.25" hidden="false" customHeight="false" outlineLevel="0" collapsed="false">
      <c r="B48" s="2" t="s">
        <v>40</v>
      </c>
      <c r="C48" s="9"/>
      <c r="F48" s="10"/>
    </row>
    <row r="49" customFormat="false" ht="33" hidden="false" customHeight="false" outlineLevel="0" collapsed="false">
      <c r="C49" s="9" t="s">
        <v>41</v>
      </c>
    </row>
    <row r="50" customFormat="false" ht="33" hidden="false" customHeight="false" outlineLevel="0" collapsed="false">
      <c r="C50" s="1" t="s">
        <v>42</v>
      </c>
    </row>
    <row r="51" customFormat="false" ht="33" hidden="false" customHeight="false" outlineLevel="0" collapsed="false">
      <c r="C51" s="9" t="s">
        <v>43</v>
      </c>
    </row>
    <row r="52" customFormat="false" ht="33" hidden="false" customHeight="false" outlineLevel="0" collapsed="false">
      <c r="C52" s="3"/>
      <c r="D52" s="1" t="s">
        <v>44</v>
      </c>
    </row>
    <row r="53" customFormat="false" ht="33" hidden="false" customHeight="false" outlineLevel="0" collapsed="false">
      <c r="C53" s="11"/>
      <c r="D53" s="1" t="s">
        <v>45</v>
      </c>
    </row>
    <row r="54" customFormat="false" ht="33" hidden="false" customHeight="false" outlineLevel="0" collapsed="false">
      <c r="C54" s="1" t="s">
        <v>46</v>
      </c>
    </row>
    <row r="55" customFormat="false" ht="33" hidden="false" customHeight="false" outlineLevel="0" collapsed="false">
      <c r="C55" s="1" t="s">
        <v>47</v>
      </c>
    </row>
    <row r="57" customFormat="false" ht="33" hidden="false" customHeight="false" outlineLevel="0" collapsed="false">
      <c r="C57" s="1" t="s">
        <v>48</v>
      </c>
    </row>
    <row r="58" customFormat="false" ht="33" hidden="false" customHeight="false" outlineLevel="0" collapsed="false">
      <c r="C58" s="12"/>
    </row>
    <row r="59" customFormat="false" ht="33" hidden="false" customHeight="false" outlineLevel="0" collapsed="false">
      <c r="C59" s="1" t="s">
        <v>49</v>
      </c>
    </row>
    <row r="60" customFormat="false" ht="33" hidden="false" customHeight="false" outlineLevel="0" collapsed="false">
      <c r="C60" s="1" t="s">
        <v>50</v>
      </c>
    </row>
    <row r="61" customFormat="false" ht="33" hidden="false" customHeight="false" outlineLevel="0" collapsed="false">
      <c r="C61" s="1" t="s">
        <v>51</v>
      </c>
    </row>
    <row r="62" customFormat="false" ht="33" hidden="false" customHeight="false" outlineLevel="0" collapsed="false">
      <c r="C62" s="1" t="s">
        <v>52</v>
      </c>
    </row>
    <row r="63" customFormat="false" ht="33" hidden="false" customHeight="false" outlineLevel="0" collapsed="false">
      <c r="D63" s="1" t="s">
        <v>53</v>
      </c>
    </row>
    <row r="65" customFormat="false" ht="33" hidden="false" customHeight="false" outlineLevel="0" collapsed="false">
      <c r="B65" s="1" t="s">
        <v>54</v>
      </c>
    </row>
    <row r="67" customFormat="false" ht="41.25" hidden="false" customHeight="false" outlineLevel="0" collapsed="false">
      <c r="B67" s="13" t="s">
        <v>55</v>
      </c>
      <c r="C67" s="14"/>
      <c r="D67" s="14"/>
      <c r="E67" s="14"/>
      <c r="F67" s="14"/>
      <c r="G67" s="14"/>
      <c r="H67" s="14"/>
      <c r="I67" s="14"/>
      <c r="J67" s="14"/>
      <c r="K67" s="14"/>
      <c r="L67" s="14"/>
      <c r="M67" s="14"/>
      <c r="N67" s="14"/>
      <c r="O67" s="14"/>
      <c r="P67" s="14"/>
      <c r="Q67" s="14"/>
      <c r="R67" s="14"/>
      <c r="S67" s="14"/>
      <c r="T67" s="14"/>
      <c r="U67" s="14"/>
    </row>
    <row r="68" customFormat="false" ht="33" hidden="false" customHeight="false" outlineLevel="0" collapsed="false">
      <c r="B68" s="14"/>
      <c r="C68" s="14" t="s">
        <v>56</v>
      </c>
      <c r="D68" s="14"/>
      <c r="E68" s="14"/>
      <c r="F68" s="14"/>
      <c r="G68" s="14"/>
      <c r="H68" s="14"/>
      <c r="I68" s="14"/>
      <c r="J68" s="14"/>
      <c r="K68" s="14"/>
      <c r="L68" s="14"/>
      <c r="M68" s="14"/>
      <c r="N68" s="14"/>
      <c r="O68" s="14"/>
      <c r="P68" s="14"/>
      <c r="Q68" s="14"/>
      <c r="R68" s="14"/>
      <c r="S68" s="14"/>
      <c r="T68" s="14"/>
      <c r="U68" s="14"/>
    </row>
    <row r="69" customFormat="false" ht="134.25" hidden="false" customHeight="true" outlineLevel="0" collapsed="false">
      <c r="B69" s="14"/>
      <c r="C69" s="15" t="s">
        <v>57</v>
      </c>
      <c r="D69" s="15"/>
      <c r="E69" s="15"/>
      <c r="F69" s="15"/>
      <c r="G69" s="15"/>
      <c r="H69" s="15"/>
      <c r="I69" s="15"/>
      <c r="J69" s="15"/>
      <c r="K69" s="15"/>
      <c r="L69" s="15"/>
      <c r="M69" s="15"/>
      <c r="N69" s="15"/>
      <c r="O69" s="15"/>
      <c r="P69" s="15"/>
      <c r="Q69" s="15"/>
      <c r="R69" s="15"/>
      <c r="S69" s="15"/>
      <c r="T69" s="15"/>
      <c r="U69" s="15"/>
    </row>
    <row r="70" customFormat="false" ht="33" hidden="false" customHeight="false" outlineLevel="0" collapsed="false">
      <c r="B70" s="14"/>
      <c r="C70" s="14"/>
      <c r="D70" s="14"/>
      <c r="E70" s="14"/>
      <c r="F70" s="14"/>
      <c r="G70" s="14"/>
      <c r="H70" s="14"/>
      <c r="I70" s="14"/>
      <c r="J70" s="14"/>
      <c r="K70" s="14"/>
      <c r="L70" s="14"/>
      <c r="M70" s="14"/>
      <c r="N70" s="14"/>
      <c r="O70" s="14"/>
      <c r="P70" s="14"/>
      <c r="Q70" s="14"/>
      <c r="R70" s="14"/>
      <c r="S70" s="14"/>
      <c r="T70" s="14"/>
      <c r="U70" s="14"/>
    </row>
    <row r="71" customFormat="false" ht="33" hidden="false" customHeight="false" outlineLevel="0" collapsed="false">
      <c r="B71" s="14"/>
      <c r="C71" s="14"/>
      <c r="D71" s="14"/>
      <c r="E71" s="14"/>
      <c r="F71" s="14"/>
      <c r="G71" s="14"/>
      <c r="H71" s="14"/>
      <c r="I71" s="14"/>
      <c r="J71" s="14"/>
      <c r="K71" s="14"/>
      <c r="L71" s="14"/>
      <c r="M71" s="14"/>
      <c r="N71" s="14"/>
      <c r="O71" s="14"/>
      <c r="P71" s="14"/>
      <c r="Q71" s="14"/>
      <c r="R71" s="14"/>
      <c r="S71" s="14"/>
      <c r="T71" s="14"/>
      <c r="U71" s="14"/>
    </row>
    <row r="72" customFormat="false" ht="41.25" hidden="false" customHeight="false" outlineLevel="0" collapsed="false">
      <c r="B72" s="13" t="s">
        <v>58</v>
      </c>
      <c r="C72" s="14"/>
      <c r="D72" s="14"/>
      <c r="E72" s="14"/>
      <c r="F72" s="14"/>
      <c r="G72" s="14"/>
      <c r="H72" s="14"/>
      <c r="I72" s="14"/>
      <c r="J72" s="14"/>
      <c r="K72" s="14"/>
      <c r="L72" s="14"/>
      <c r="M72" s="14"/>
      <c r="N72" s="14"/>
      <c r="O72" s="14"/>
      <c r="P72" s="14"/>
      <c r="Q72" s="14"/>
      <c r="R72" s="14"/>
      <c r="S72" s="14"/>
      <c r="T72" s="14"/>
      <c r="U72" s="14"/>
    </row>
    <row r="73" customFormat="false" ht="33" hidden="false" customHeight="false" outlineLevel="0" collapsed="false">
      <c r="B73" s="14"/>
      <c r="C73" s="14" t="s">
        <v>59</v>
      </c>
      <c r="D73" s="14"/>
      <c r="E73" s="14"/>
      <c r="F73" s="14"/>
      <c r="G73" s="14"/>
      <c r="H73" s="14"/>
      <c r="I73" s="14"/>
      <c r="J73" s="14"/>
      <c r="K73" s="14"/>
      <c r="L73" s="14"/>
      <c r="M73" s="14"/>
      <c r="N73" s="14"/>
      <c r="O73" s="14"/>
      <c r="P73" s="14"/>
      <c r="Q73" s="14"/>
      <c r="R73" s="14"/>
      <c r="S73" s="14"/>
      <c r="T73" s="14"/>
      <c r="U73" s="14"/>
    </row>
  </sheetData>
  <mergeCells count="1">
    <mergeCell ref="C69:U69"/>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E16" activeCellId="0" sqref="AE16"/>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23.88"/>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259" t="n">
        <f aca="false">結果シート!C7</f>
        <v>1000000</v>
      </c>
      <c r="C5" s="67" t="s">
        <v>70</v>
      </c>
      <c r="D5" s="94"/>
      <c r="E5" s="95"/>
      <c r="F5" s="68"/>
      <c r="G5" s="12"/>
      <c r="H5" s="79" t="s">
        <v>184</v>
      </c>
      <c r="I5" s="116" t="n">
        <f aca="false">B6/I3*I4</f>
        <v>11911.7647058824</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1176470.58823529</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29411.7647058824</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24941176.4705882</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220588.235294118</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2941176.47058824</v>
      </c>
      <c r="AF14" s="164" t="n">
        <f aca="false">AE14/B5</f>
        <v>2.94117647058824</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2205.88235294118</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661764.705882353</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1176470.58823529</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1372.54901960784</v>
      </c>
      <c r="S16" s="98" t="s">
        <v>224</v>
      </c>
      <c r="T16" s="145" t="s">
        <v>256</v>
      </c>
      <c r="U16" s="176" t="n">
        <f aca="false">R16</f>
        <v>1372.54901960784</v>
      </c>
      <c r="V16" s="12" t="s">
        <v>224</v>
      </c>
      <c r="W16" s="175" t="n">
        <f aca="false">M$2</f>
        <v>11750</v>
      </c>
      <c r="X16" s="12" t="s">
        <v>87</v>
      </c>
      <c r="Y16" s="177" t="n">
        <f aca="false">U16*W16</f>
        <v>16127450.9803922</v>
      </c>
      <c r="Z16" s="193" t="n">
        <f aca="false">ROUNDDOWN((Y16/B5),2)</f>
        <v>16.12</v>
      </c>
      <c r="AA16" s="155" t="n">
        <f aca="false">入力シート!D$27</f>
        <v>8.8</v>
      </c>
      <c r="AB16" s="98" t="s">
        <v>136</v>
      </c>
      <c r="AC16" s="98"/>
      <c r="AD16" s="12"/>
      <c r="AE16" s="156" t="n">
        <f aca="false">AA16*B16</f>
        <v>10352941.1764706</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28588235.2941176</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0.01</v>
      </c>
      <c r="AA18" s="155" t="n">
        <f aca="false">入力シート!D$28</f>
        <v>2000</v>
      </c>
      <c r="AB18" s="12" t="s">
        <v>234</v>
      </c>
      <c r="AC18" s="155" t="n">
        <f aca="false">入力シート!F$28</f>
        <v>1</v>
      </c>
      <c r="AD18" s="145" t="s">
        <v>130</v>
      </c>
      <c r="AE18" s="194" t="n">
        <f aca="false">AA18*AC18*入力シート!F16</f>
        <v>10000</v>
      </c>
      <c r="AF18" s="195" t="n">
        <f aca="false">AE18/B5</f>
        <v>0.01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0.08</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0.18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0.03</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1980.78431372549</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1980.78431372549</v>
      </c>
      <c r="S32" s="232" t="s">
        <v>224</v>
      </c>
      <c r="T32" s="12"/>
      <c r="U32" s="100"/>
      <c r="V32" s="70"/>
      <c r="W32" s="12"/>
      <c r="X32" s="98"/>
      <c r="Y32" s="233" t="n">
        <f aca="false">SUM(Y8:Y30)</f>
        <v>23274215.6862745</v>
      </c>
      <c r="Z32" s="234" t="n">
        <f aca="false">SUM(Z8:Z30)</f>
        <v>23.25</v>
      </c>
      <c r="AA32" s="100"/>
      <c r="AB32" s="98"/>
      <c r="AC32" s="98"/>
      <c r="AD32" s="98"/>
      <c r="AE32" s="233" t="n">
        <f aca="false">SUM(AE8:AE30)</f>
        <v>39573725.4901961</v>
      </c>
      <c r="AF32" s="233" t="n">
        <f aca="false">SUM(AF8:AF30)</f>
        <v>18.1889075630252</v>
      </c>
      <c r="AG32" s="102"/>
      <c r="AH32" s="100"/>
      <c r="AI32" s="103"/>
      <c r="AJ32" s="12"/>
      <c r="AK32" s="12"/>
      <c r="AL32" s="12"/>
      <c r="AM32" s="233" t="n">
        <f aca="false">SUM(AM8:AM30)</f>
        <v>29188235.2941176</v>
      </c>
      <c r="AN32" s="234" t="n">
        <f aca="false">SUM(AN8:AN30)</f>
        <v>4.16</v>
      </c>
      <c r="AO32" s="235" t="n">
        <f aca="false">Y32+AE32+AM32</f>
        <v>92036176.4705882</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45.5989075630252</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1000000</v>
      </c>
      <c r="AQ36" s="238" t="n">
        <f aca="false">B4</f>
        <v>0.85</v>
      </c>
      <c r="AR36" s="238" t="n">
        <f aca="false">B6</f>
        <v>1176470.58823529</v>
      </c>
      <c r="AS36" s="239" t="n">
        <f aca="false">R32</f>
        <v>1980.78431372549</v>
      </c>
      <c r="AT36" s="240" t="n">
        <f aca="false">Z32</f>
        <v>23.25</v>
      </c>
      <c r="AU36" s="240" t="n">
        <f aca="false">AF32</f>
        <v>18.1889075630252</v>
      </c>
      <c r="AV36" s="240" t="n">
        <f aca="false">AN32</f>
        <v>4.16</v>
      </c>
      <c r="AW36" s="241" t="n">
        <f aca="false">AO33</f>
        <v>45.5989075630252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E16" activeCellId="0" sqref="AE16"/>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23.88"/>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259" t="n">
        <f aca="false">結果シート!C8</f>
        <v>500000</v>
      </c>
      <c r="C5" s="67" t="s">
        <v>70</v>
      </c>
      <c r="D5" s="94"/>
      <c r="E5" s="95"/>
      <c r="F5" s="68"/>
      <c r="G5" s="12"/>
      <c r="H5" s="79" t="s">
        <v>184</v>
      </c>
      <c r="I5" s="116" t="n">
        <f aca="false">B6/I3*I4</f>
        <v>5955.88235294118</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588235.294117647</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14705.8823529412</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12470588.2352941</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110294.117647059</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1470588.23529412</v>
      </c>
      <c r="AF14" s="164" t="n">
        <f aca="false">AE14/B5</f>
        <v>2.94117647058824</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1102.94117647059</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330882.352941176</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588235.294117647</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686.274509803922</v>
      </c>
      <c r="S16" s="98" t="s">
        <v>224</v>
      </c>
      <c r="T16" s="145" t="s">
        <v>256</v>
      </c>
      <c r="U16" s="176" t="n">
        <f aca="false">R16</f>
        <v>686.274509803922</v>
      </c>
      <c r="V16" s="12" t="s">
        <v>224</v>
      </c>
      <c r="W16" s="175" t="n">
        <f aca="false">M$2</f>
        <v>11750</v>
      </c>
      <c r="X16" s="12" t="s">
        <v>87</v>
      </c>
      <c r="Y16" s="177" t="n">
        <f aca="false">U16*W16</f>
        <v>8063725.49019608</v>
      </c>
      <c r="Z16" s="193" t="n">
        <f aca="false">ROUNDDOWN((Y16/B5),2)</f>
        <v>16.12</v>
      </c>
      <c r="AA16" s="155" t="n">
        <f aca="false">入力シート!D$27</f>
        <v>8.8</v>
      </c>
      <c r="AB16" s="98" t="s">
        <v>136</v>
      </c>
      <c r="AC16" s="98"/>
      <c r="AD16" s="12"/>
      <c r="AE16" s="156" t="n">
        <f aca="false">AA16*B16</f>
        <v>5176470.5882353</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14294117.6470588</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0.03</v>
      </c>
      <c r="AA18" s="155" t="n">
        <f aca="false">入力シート!D$28</f>
        <v>2000</v>
      </c>
      <c r="AB18" s="12" t="s">
        <v>234</v>
      </c>
      <c r="AC18" s="155" t="n">
        <f aca="false">入力シート!F$28</f>
        <v>1</v>
      </c>
      <c r="AD18" s="145" t="s">
        <v>130</v>
      </c>
      <c r="AE18" s="194" t="n">
        <f aca="false">AA18*AC18*入力シート!F16</f>
        <v>10000</v>
      </c>
      <c r="AF18" s="195" t="n">
        <f aca="false">AE18/B5</f>
        <v>0.02</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500000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294.117647058824</v>
      </c>
      <c r="S20" s="98" t="s">
        <v>224</v>
      </c>
      <c r="T20" s="145" t="s">
        <v>237</v>
      </c>
      <c r="U20" s="176" t="n">
        <f aca="false">R20</f>
        <v>294.117647058824</v>
      </c>
      <c r="V20" s="12" t="s">
        <v>224</v>
      </c>
      <c r="W20" s="175" t="n">
        <f aca="false">M$2</f>
        <v>11750</v>
      </c>
      <c r="X20" s="12" t="s">
        <v>87</v>
      </c>
      <c r="Y20" s="177" t="n">
        <f aca="false">U20*W20</f>
        <v>3455882.35294118</v>
      </c>
      <c r="Z20" s="193" t="n">
        <f aca="false">ROUNDDOWN((Y20/B20),2)</f>
        <v>6.91</v>
      </c>
      <c r="AA20" s="96" t="n">
        <f aca="false">入力シート!D$29</f>
        <v>20</v>
      </c>
      <c r="AB20" s="12" t="s">
        <v>238</v>
      </c>
      <c r="AC20" s="80" t="n">
        <f aca="false">入力シート!F$29</f>
        <v>30</v>
      </c>
      <c r="AD20" s="12" t="s">
        <v>239</v>
      </c>
      <c r="AE20" s="177" t="n">
        <f aca="false">AA20*B20/AC20</f>
        <v>333333.333333333</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0.17</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0.37</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0.06</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1000.39215686275</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1000.39215686275</v>
      </c>
      <c r="S32" s="232" t="s">
        <v>224</v>
      </c>
      <c r="T32" s="12"/>
      <c r="U32" s="100"/>
      <c r="V32" s="70"/>
      <c r="W32" s="12"/>
      <c r="X32" s="98"/>
      <c r="Y32" s="233" t="n">
        <f aca="false">SUM(Y8:Y30)</f>
        <v>11754607.8431373</v>
      </c>
      <c r="Z32" s="234" t="n">
        <f aca="false">SUM(Z8:Z30)</f>
        <v>23.49</v>
      </c>
      <c r="AA32" s="100"/>
      <c r="AB32" s="98"/>
      <c r="AC32" s="98"/>
      <c r="AD32" s="98"/>
      <c r="AE32" s="233" t="n">
        <f aca="false">SUM(AE8:AE30)</f>
        <v>19791862.745098</v>
      </c>
      <c r="AF32" s="233" t="n">
        <f aca="false">SUM(AF8:AF30)</f>
        <v>18.1989075630252</v>
      </c>
      <c r="AG32" s="102"/>
      <c r="AH32" s="100"/>
      <c r="AI32" s="103"/>
      <c r="AJ32" s="12"/>
      <c r="AK32" s="12"/>
      <c r="AL32" s="12"/>
      <c r="AM32" s="233" t="n">
        <f aca="false">SUM(AM8:AM30)</f>
        <v>14894117.6470588</v>
      </c>
      <c r="AN32" s="234" t="n">
        <f aca="false">SUM(AN8:AN30)</f>
        <v>4.25</v>
      </c>
      <c r="AO32" s="235" t="n">
        <f aca="false">Y32+AE32+AM32</f>
        <v>46440588.2352941</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45.9389075630252</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500000</v>
      </c>
      <c r="AQ36" s="238" t="n">
        <f aca="false">B4</f>
        <v>0.85</v>
      </c>
      <c r="AR36" s="238" t="n">
        <f aca="false">B6</f>
        <v>588235.294117647</v>
      </c>
      <c r="AS36" s="239" t="n">
        <f aca="false">R32</f>
        <v>1000.39215686275</v>
      </c>
      <c r="AT36" s="240" t="n">
        <f aca="false">Z32</f>
        <v>23.49</v>
      </c>
      <c r="AU36" s="240" t="n">
        <f aca="false">AF32</f>
        <v>18.1989075630252</v>
      </c>
      <c r="AV36" s="240" t="n">
        <f aca="false">AN32</f>
        <v>4.25</v>
      </c>
      <c r="AW36" s="241" t="n">
        <f aca="false">AO33</f>
        <v>45.9389075630252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I17" activeCellId="0" sqref="I17"/>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23.88"/>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259" t="n">
        <f aca="false">結果シート!C9</f>
        <v>200000</v>
      </c>
      <c r="C5" s="67" t="s">
        <v>70</v>
      </c>
      <c r="D5" s="94"/>
      <c r="E5" s="95"/>
      <c r="F5" s="68"/>
      <c r="G5" s="12"/>
      <c r="H5" s="79" t="s">
        <v>184</v>
      </c>
      <c r="I5" s="116" t="n">
        <f aca="false">B6/I3*I4</f>
        <v>2382.35294117647</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235294.117647059</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5882.35294117647</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4988235.29411765</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44117.6470588235</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588235.294117647</v>
      </c>
      <c r="AF14" s="164" t="n">
        <f aca="false">AE14/B5</f>
        <v>2.94117647058823</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441.176470588235</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132352.941176471</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235294.117647059</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274.509803921569</v>
      </c>
      <c r="S16" s="98" t="s">
        <v>224</v>
      </c>
      <c r="T16" s="145" t="s">
        <v>256</v>
      </c>
      <c r="U16" s="176" t="n">
        <f aca="false">R16</f>
        <v>274.509803921569</v>
      </c>
      <c r="V16" s="12" t="s">
        <v>224</v>
      </c>
      <c r="W16" s="175" t="n">
        <f aca="false">M$2</f>
        <v>11750</v>
      </c>
      <c r="X16" s="12" t="s">
        <v>87</v>
      </c>
      <c r="Y16" s="177" t="n">
        <f aca="false">U16*W16</f>
        <v>3225490.19607843</v>
      </c>
      <c r="Z16" s="193" t="n">
        <f aca="false">ROUNDDOWN((Y16/B5),2)</f>
        <v>16.12</v>
      </c>
      <c r="AA16" s="155" t="n">
        <f aca="false">入力シート!D$27</f>
        <v>8.8</v>
      </c>
      <c r="AB16" s="98" t="s">
        <v>136</v>
      </c>
      <c r="AC16" s="98"/>
      <c r="AD16" s="12"/>
      <c r="AE16" s="156" t="n">
        <f aca="false">AA16*B16</f>
        <v>2070588.23529412</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5717647.05882353</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0.07</v>
      </c>
      <c r="AA18" s="155" t="n">
        <f aca="false">入力シート!D$28</f>
        <v>2000</v>
      </c>
      <c r="AB18" s="12" t="s">
        <v>234</v>
      </c>
      <c r="AC18" s="155" t="n">
        <f aca="false">入力シート!F$28</f>
        <v>1</v>
      </c>
      <c r="AD18" s="145" t="s">
        <v>130</v>
      </c>
      <c r="AE18" s="194" t="n">
        <f aca="false">AA18*AC18*入力シート!F16</f>
        <v>10000</v>
      </c>
      <c r="AF18" s="195" t="n">
        <f aca="false">AE18/B5</f>
        <v>0.05</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200000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117.647058823529</v>
      </c>
      <c r="S20" s="98" t="s">
        <v>224</v>
      </c>
      <c r="T20" s="145" t="s">
        <v>237</v>
      </c>
      <c r="U20" s="176" t="n">
        <f aca="false">R20</f>
        <v>117.647058823529</v>
      </c>
      <c r="V20" s="12" t="s">
        <v>224</v>
      </c>
      <c r="W20" s="175" t="n">
        <f aca="false">M$2</f>
        <v>11750</v>
      </c>
      <c r="X20" s="12" t="s">
        <v>87</v>
      </c>
      <c r="Y20" s="177" t="n">
        <f aca="false">U20*W20</f>
        <v>1382352.94117647</v>
      </c>
      <c r="Z20" s="193" t="n">
        <f aca="false">ROUNDDOWN((Y20/B20),2)</f>
        <v>6.91</v>
      </c>
      <c r="AA20" s="96" t="n">
        <f aca="false">入力シート!D$29</f>
        <v>20</v>
      </c>
      <c r="AB20" s="12" t="s">
        <v>238</v>
      </c>
      <c r="AC20" s="80" t="n">
        <f aca="false">入力シート!F$29</f>
        <v>30</v>
      </c>
      <c r="AD20" s="12" t="s">
        <v>239</v>
      </c>
      <c r="AE20" s="177" t="n">
        <f aca="false">AA20*B20/AC20</f>
        <v>133333.333333333</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0.42</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0.94</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0.15</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412.156862745098</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412.156862745098</v>
      </c>
      <c r="S32" s="232" t="s">
        <v>224</v>
      </c>
      <c r="T32" s="12"/>
      <c r="U32" s="100"/>
      <c r="V32" s="70"/>
      <c r="W32" s="12"/>
      <c r="X32" s="98"/>
      <c r="Y32" s="233" t="n">
        <f aca="false">SUM(Y8:Y30)</f>
        <v>4842843.1372549</v>
      </c>
      <c r="Z32" s="234" t="n">
        <f aca="false">SUM(Z8:Z30)</f>
        <v>24.19</v>
      </c>
      <c r="AA32" s="100"/>
      <c r="AB32" s="98"/>
      <c r="AC32" s="98"/>
      <c r="AD32" s="98"/>
      <c r="AE32" s="233" t="n">
        <f aca="false">SUM(AE8:AE30)</f>
        <v>7922745.09803922</v>
      </c>
      <c r="AF32" s="233" t="n">
        <f aca="false">SUM(AF8:AF30)</f>
        <v>18.2289075630252</v>
      </c>
      <c r="AG32" s="102"/>
      <c r="AH32" s="100"/>
      <c r="AI32" s="103"/>
      <c r="AJ32" s="12"/>
      <c r="AK32" s="12"/>
      <c r="AL32" s="12"/>
      <c r="AM32" s="233" t="n">
        <f aca="false">SUM(AM8:AM30)</f>
        <v>6317647.05882353</v>
      </c>
      <c r="AN32" s="234" t="n">
        <f aca="false">SUM(AN8:AN30)</f>
        <v>4.5</v>
      </c>
      <c r="AO32" s="235" t="n">
        <f aca="false">Y32+AE32+AM32</f>
        <v>19083235.2941176</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46.9189075630252</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200000</v>
      </c>
      <c r="AQ36" s="238" t="n">
        <f aca="false">B4</f>
        <v>0.85</v>
      </c>
      <c r="AR36" s="238" t="n">
        <f aca="false">B6</f>
        <v>235294.117647059</v>
      </c>
      <c r="AS36" s="239" t="n">
        <f aca="false">R32</f>
        <v>412.156862745098</v>
      </c>
      <c r="AT36" s="240" t="n">
        <f aca="false">Z32</f>
        <v>24.19</v>
      </c>
      <c r="AU36" s="240" t="n">
        <f aca="false">AF32</f>
        <v>18.2289075630252</v>
      </c>
      <c r="AV36" s="240" t="n">
        <f aca="false">AN32</f>
        <v>4.5</v>
      </c>
      <c r="AW36" s="241" t="n">
        <f aca="false">AO33</f>
        <v>46.9189075630252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F12" activeCellId="0" sqref="F12"/>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23.88"/>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259" t="n">
        <f aca="false">結果シート!C10</f>
        <v>100000</v>
      </c>
      <c r="C5" s="67" t="s">
        <v>70</v>
      </c>
      <c r="D5" s="94"/>
      <c r="E5" s="95"/>
      <c r="F5" s="68"/>
      <c r="G5" s="12"/>
      <c r="H5" s="79" t="s">
        <v>184</v>
      </c>
      <c r="I5" s="116" t="n">
        <f aca="false">B6/I3*I4</f>
        <v>1191.17647058824</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117647.058823529</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2941.17647058823</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2494117.64705882</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22058.8235294118</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294117.647058823</v>
      </c>
      <c r="AF14" s="164" t="n">
        <f aca="false">AE14/B5</f>
        <v>2.94117647058823</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220.588235294118</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66176.4705882353</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117647.058823529</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137.254901960784</v>
      </c>
      <c r="S16" s="98" t="s">
        <v>224</v>
      </c>
      <c r="T16" s="145" t="s">
        <v>256</v>
      </c>
      <c r="U16" s="176" t="n">
        <f aca="false">R16</f>
        <v>137.254901960784</v>
      </c>
      <c r="V16" s="12" t="s">
        <v>224</v>
      </c>
      <c r="W16" s="175" t="n">
        <f aca="false">M$2</f>
        <v>11750</v>
      </c>
      <c r="X16" s="12" t="s">
        <v>87</v>
      </c>
      <c r="Y16" s="177" t="n">
        <f aca="false">U16*W16</f>
        <v>1612745.09803922</v>
      </c>
      <c r="Z16" s="193" t="n">
        <f aca="false">ROUNDDOWN((Y16/B5),2)</f>
        <v>16.12</v>
      </c>
      <c r="AA16" s="155" t="n">
        <f aca="false">入力シート!D$27</f>
        <v>8.8</v>
      </c>
      <c r="AB16" s="98" t="s">
        <v>136</v>
      </c>
      <c r="AC16" s="98"/>
      <c r="AD16" s="12"/>
      <c r="AE16" s="156" t="n">
        <f aca="false">AA16*B16</f>
        <v>1035294.11764706</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2858823.52941176</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0.15</v>
      </c>
      <c r="AA18" s="155" t="n">
        <f aca="false">入力シート!D$28</f>
        <v>2000</v>
      </c>
      <c r="AB18" s="12" t="s">
        <v>234</v>
      </c>
      <c r="AC18" s="155" t="n">
        <f aca="false">入力シート!F$28</f>
        <v>1</v>
      </c>
      <c r="AD18" s="145" t="s">
        <v>130</v>
      </c>
      <c r="AE18" s="194" t="n">
        <f aca="false">AA18*AC18*入力シート!F16</f>
        <v>10000</v>
      </c>
      <c r="AF18" s="195" t="n">
        <f aca="false">AE18/B5</f>
        <v>0.1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0.85</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0.31</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216.078431372549</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216.078431372549</v>
      </c>
      <c r="S32" s="232" t="s">
        <v>224</v>
      </c>
      <c r="T32" s="12"/>
      <c r="U32" s="100"/>
      <c r="V32" s="70"/>
      <c r="W32" s="12"/>
      <c r="X32" s="98"/>
      <c r="Y32" s="233" t="n">
        <f aca="false">SUM(Y8:Y30)</f>
        <v>2538921.56862745</v>
      </c>
      <c r="Z32" s="234" t="n">
        <f aca="false">SUM(Z8:Z30)</f>
        <v>25.37</v>
      </c>
      <c r="AA32" s="100"/>
      <c r="AB32" s="98"/>
      <c r="AC32" s="98"/>
      <c r="AD32" s="98"/>
      <c r="AE32" s="233" t="n">
        <f aca="false">SUM(AE8:AE30)</f>
        <v>3966372.54901961</v>
      </c>
      <c r="AF32" s="233" t="n">
        <f aca="false">SUM(AF8:AF30)</f>
        <v>18.2789075630252</v>
      </c>
      <c r="AG32" s="102"/>
      <c r="AH32" s="100"/>
      <c r="AI32" s="103"/>
      <c r="AJ32" s="12"/>
      <c r="AK32" s="12"/>
      <c r="AL32" s="12"/>
      <c r="AM32" s="233" t="n">
        <f aca="false">SUM(AM8:AM30)</f>
        <v>3458823.52941176</v>
      </c>
      <c r="AN32" s="234" t="n">
        <f aca="false">SUM(AN8:AN30)</f>
        <v>4.93</v>
      </c>
      <c r="AO32" s="235" t="n">
        <f aca="false">Y32+AE32+AM32</f>
        <v>9964117.64705882</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48.5789075630252</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v>
      </c>
      <c r="AQ36" s="238" t="n">
        <f aca="false">B4</f>
        <v>0.85</v>
      </c>
      <c r="AR36" s="238" t="n">
        <f aca="false">B6</f>
        <v>117647.058823529</v>
      </c>
      <c r="AS36" s="239" t="n">
        <f aca="false">R32</f>
        <v>216.078431372549</v>
      </c>
      <c r="AT36" s="240" t="n">
        <f aca="false">Z32</f>
        <v>25.37</v>
      </c>
      <c r="AU36" s="240" t="n">
        <f aca="false">AF32</f>
        <v>18.2789075630252</v>
      </c>
      <c r="AV36" s="240" t="n">
        <f aca="false">AN32</f>
        <v>4.93</v>
      </c>
      <c r="AW36" s="241" t="n">
        <f aca="false">AO33</f>
        <v>48.5789075630252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J22" activeCellId="0" sqref="J22"/>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3.12"/>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259" t="n">
        <f aca="false">結果シート!C11</f>
        <v>50000</v>
      </c>
      <c r="C5" s="67" t="s">
        <v>70</v>
      </c>
      <c r="D5" s="94"/>
      <c r="E5" s="95"/>
      <c r="F5" s="68"/>
      <c r="G5" s="12"/>
      <c r="H5" s="79" t="s">
        <v>184</v>
      </c>
      <c r="I5" s="116" t="n">
        <f aca="false">B6/I3*I4</f>
        <v>595.588235294118</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58823.5294117647</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1470.58823529412</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1247058.82352941</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11029.4117647059</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147058.823529412</v>
      </c>
      <c r="AF14" s="164" t="n">
        <f aca="false">AE14/B5</f>
        <v>2.94117647058823</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110.294117647059</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33088.2352941176</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58823.5294117647</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68.6274509803922</v>
      </c>
      <c r="S16" s="98" t="s">
        <v>224</v>
      </c>
      <c r="T16" s="145" t="s">
        <v>256</v>
      </c>
      <c r="U16" s="176" t="n">
        <f aca="false">R16</f>
        <v>68.6274509803922</v>
      </c>
      <c r="V16" s="12" t="s">
        <v>224</v>
      </c>
      <c r="W16" s="175" t="n">
        <f aca="false">M$2</f>
        <v>11750</v>
      </c>
      <c r="X16" s="12" t="s">
        <v>87</v>
      </c>
      <c r="Y16" s="177" t="n">
        <f aca="false">U16*W16</f>
        <v>806372.549019608</v>
      </c>
      <c r="Z16" s="193" t="n">
        <f aca="false">ROUNDDOWN((Y16/B5),2)</f>
        <v>16.12</v>
      </c>
      <c r="AA16" s="155" t="n">
        <f aca="false">入力シート!D$27</f>
        <v>8.8</v>
      </c>
      <c r="AB16" s="98" t="s">
        <v>136</v>
      </c>
      <c r="AC16" s="98"/>
      <c r="AD16" s="12"/>
      <c r="AE16" s="156" t="n">
        <f aca="false">AA16*B16</f>
        <v>517647.058823529</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1429411.76470588</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0.31</v>
      </c>
      <c r="AA18" s="155" t="n">
        <f aca="false">入力シート!D$28</f>
        <v>2000</v>
      </c>
      <c r="AB18" s="12" t="s">
        <v>234</v>
      </c>
      <c r="AC18" s="155" t="n">
        <f aca="false">入力シート!F$28</f>
        <v>1</v>
      </c>
      <c r="AD18" s="145" t="s">
        <v>130</v>
      </c>
      <c r="AE18" s="194" t="n">
        <f aca="false">AA18*AC18*入力シート!F16</f>
        <v>10000</v>
      </c>
      <c r="AF18" s="195" t="n">
        <f aca="false">AE18/B5</f>
        <v>0.2</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50000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29.4117647058823</v>
      </c>
      <c r="S20" s="98" t="s">
        <v>224</v>
      </c>
      <c r="T20" s="145" t="s">
        <v>237</v>
      </c>
      <c r="U20" s="176" t="n">
        <f aca="false">R20</f>
        <v>29.4117647058823</v>
      </c>
      <c r="V20" s="12" t="s">
        <v>224</v>
      </c>
      <c r="W20" s="175" t="n">
        <f aca="false">M$2</f>
        <v>11750</v>
      </c>
      <c r="X20" s="12" t="s">
        <v>87</v>
      </c>
      <c r="Y20" s="177" t="n">
        <f aca="false">U20*W20</f>
        <v>345588.235294118</v>
      </c>
      <c r="Z20" s="193" t="n">
        <f aca="false">ROUNDDOWN((Y20/B20),2)</f>
        <v>6.91</v>
      </c>
      <c r="AA20" s="96" t="n">
        <f aca="false">入力シート!D$29</f>
        <v>20</v>
      </c>
      <c r="AB20" s="12" t="s">
        <v>238</v>
      </c>
      <c r="AC20" s="80" t="n">
        <f aca="false">入力シート!F$29</f>
        <v>30</v>
      </c>
      <c r="AD20" s="12" t="s">
        <v>239</v>
      </c>
      <c r="AE20" s="177" t="n">
        <f aca="false">AA20*B20/AC20</f>
        <v>33333.3333333333</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1.71</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3.76</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0.62</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118.039215686275</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118.039215686275</v>
      </c>
      <c r="S32" s="232" t="s">
        <v>224</v>
      </c>
      <c r="T32" s="12"/>
      <c r="U32" s="100"/>
      <c r="V32" s="70"/>
      <c r="W32" s="12"/>
      <c r="X32" s="98"/>
      <c r="Y32" s="233" t="n">
        <f aca="false">SUM(Y8:Y30)</f>
        <v>1386960.78431373</v>
      </c>
      <c r="Z32" s="234" t="n">
        <f aca="false">SUM(Z8:Z30)</f>
        <v>27.72</v>
      </c>
      <c r="AA32" s="100"/>
      <c r="AB32" s="98"/>
      <c r="AC32" s="98"/>
      <c r="AD32" s="98"/>
      <c r="AE32" s="233" t="n">
        <f aca="false">SUM(AE8:AE30)</f>
        <v>1988186.2745098</v>
      </c>
      <c r="AF32" s="233" t="n">
        <f aca="false">SUM(AF8:AF30)</f>
        <v>18.3789075630252</v>
      </c>
      <c r="AG32" s="102"/>
      <c r="AH32" s="100"/>
      <c r="AI32" s="103"/>
      <c r="AJ32" s="12"/>
      <c r="AK32" s="12"/>
      <c r="AL32" s="12"/>
      <c r="AM32" s="233" t="n">
        <f aca="false">SUM(AM8:AM30)</f>
        <v>2029411.76470588</v>
      </c>
      <c r="AN32" s="234" t="n">
        <f aca="false">SUM(AN8:AN30)</f>
        <v>5.79</v>
      </c>
      <c r="AO32" s="235" t="n">
        <f aca="false">Y32+AE32+AM32</f>
        <v>5404558.82352941</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51.8889075630252</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50000</v>
      </c>
      <c r="AQ36" s="238" t="n">
        <f aca="false">B4</f>
        <v>0.85</v>
      </c>
      <c r="AR36" s="238" t="n">
        <f aca="false">B6</f>
        <v>58823.5294117647</v>
      </c>
      <c r="AS36" s="239" t="n">
        <f aca="false">R32</f>
        <v>118.039215686275</v>
      </c>
      <c r="AT36" s="240" t="n">
        <f aca="false">Z32</f>
        <v>27.72</v>
      </c>
      <c r="AU36" s="240" t="n">
        <f aca="false">AF32</f>
        <v>18.3789075630252</v>
      </c>
      <c r="AV36" s="240" t="n">
        <f aca="false">AN32</f>
        <v>5.79</v>
      </c>
      <c r="AW36" s="241" t="n">
        <f aca="false">AO33</f>
        <v>51.8889075630252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H12" activeCellId="0" sqref="H12"/>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3.12"/>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259" t="n">
        <f aca="false">結果シート!C12</f>
        <v>20000</v>
      </c>
      <c r="C5" s="67" t="s">
        <v>70</v>
      </c>
      <c r="D5" s="94"/>
      <c r="E5" s="95"/>
      <c r="F5" s="68"/>
      <c r="G5" s="12"/>
      <c r="H5" s="79" t="s">
        <v>184</v>
      </c>
      <c r="I5" s="116" t="n">
        <f aca="false">B6/I3*I4</f>
        <v>238.235294117647</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23529.4117647059</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588.235294117647</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498823.529411765</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4411.76470588235</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58823.5294117647</v>
      </c>
      <c r="AF14" s="164" t="n">
        <f aca="false">AE14/B5</f>
        <v>2.94117647058824</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44.1176470588235</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13235.2941176471</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23529.4117647059</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27.4509803921569</v>
      </c>
      <c r="S16" s="98" t="s">
        <v>224</v>
      </c>
      <c r="T16" s="145" t="s">
        <v>256</v>
      </c>
      <c r="U16" s="176" t="n">
        <f aca="false">R16</f>
        <v>27.4509803921569</v>
      </c>
      <c r="V16" s="12" t="s">
        <v>224</v>
      </c>
      <c r="W16" s="175" t="n">
        <f aca="false">M$2</f>
        <v>11750</v>
      </c>
      <c r="X16" s="12" t="s">
        <v>87</v>
      </c>
      <c r="Y16" s="177" t="n">
        <f aca="false">U16*W16</f>
        <v>322549.019607843</v>
      </c>
      <c r="Z16" s="193" t="n">
        <f aca="false">ROUNDDOWN((Y16/B5),2)</f>
        <v>16.12</v>
      </c>
      <c r="AA16" s="155" t="n">
        <f aca="false">入力シート!D$27</f>
        <v>8.8</v>
      </c>
      <c r="AB16" s="98" t="s">
        <v>136</v>
      </c>
      <c r="AC16" s="98"/>
      <c r="AD16" s="12"/>
      <c r="AE16" s="156" t="n">
        <f aca="false">AA16*B16</f>
        <v>207058.823529412</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571764.705882353</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0.78</v>
      </c>
      <c r="AA18" s="155" t="n">
        <f aca="false">入力シート!D$28</f>
        <v>2000</v>
      </c>
      <c r="AB18" s="12" t="s">
        <v>234</v>
      </c>
      <c r="AC18" s="155" t="n">
        <f aca="false">入力シート!F$28</f>
        <v>1</v>
      </c>
      <c r="AD18" s="145" t="s">
        <v>130</v>
      </c>
      <c r="AE18" s="194" t="n">
        <f aca="false">AA18*AC18*入力シート!F16</f>
        <v>10000</v>
      </c>
      <c r="AF18" s="195" t="n">
        <f aca="false">AE18/B5</f>
        <v>0.5</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20000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11.7647058823529</v>
      </c>
      <c r="S20" s="98" t="s">
        <v>224</v>
      </c>
      <c r="T20" s="145" t="s">
        <v>237</v>
      </c>
      <c r="U20" s="176" t="n">
        <f aca="false">R20</f>
        <v>11.7647058823529</v>
      </c>
      <c r="V20" s="12" t="s">
        <v>224</v>
      </c>
      <c r="W20" s="175" t="n">
        <f aca="false">M$2</f>
        <v>11750</v>
      </c>
      <c r="X20" s="12" t="s">
        <v>87</v>
      </c>
      <c r="Y20" s="177" t="n">
        <f aca="false">U20*W20</f>
        <v>138235.294117647</v>
      </c>
      <c r="Z20" s="193" t="n">
        <f aca="false">ROUNDDOWN((Y20/B20),2)</f>
        <v>6.91</v>
      </c>
      <c r="AA20" s="96" t="n">
        <f aca="false">入力シート!D$29</f>
        <v>20</v>
      </c>
      <c r="AB20" s="12" t="s">
        <v>238</v>
      </c>
      <c r="AC20" s="80" t="n">
        <f aca="false">入力シート!F$29</f>
        <v>30</v>
      </c>
      <c r="AD20" s="12" t="s">
        <v>239</v>
      </c>
      <c r="AE20" s="177" t="n">
        <f aca="false">AA20*B20/AC20</f>
        <v>13333.3333333333</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4.28</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9.4</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1.56</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59.2156862745098</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59.2156862745098</v>
      </c>
      <c r="S32" s="232" t="s">
        <v>224</v>
      </c>
      <c r="T32" s="12"/>
      <c r="U32" s="100"/>
      <c r="V32" s="70"/>
      <c r="W32" s="12"/>
      <c r="X32" s="98"/>
      <c r="Y32" s="233" t="n">
        <f aca="false">SUM(Y8:Y30)</f>
        <v>695784.31372549</v>
      </c>
      <c r="Z32" s="234" t="n">
        <f aca="false">SUM(Z8:Z30)</f>
        <v>34.77</v>
      </c>
      <c r="AA32" s="100"/>
      <c r="AB32" s="98"/>
      <c r="AC32" s="98"/>
      <c r="AD32" s="98"/>
      <c r="AE32" s="233" t="n">
        <f aca="false">SUM(AE8:AE30)</f>
        <v>801274.509803922</v>
      </c>
      <c r="AF32" s="233" t="n">
        <f aca="false">SUM(AF8:AF30)</f>
        <v>18.6789075630252</v>
      </c>
      <c r="AG32" s="102"/>
      <c r="AH32" s="100"/>
      <c r="AI32" s="103"/>
      <c r="AJ32" s="12"/>
      <c r="AK32" s="12"/>
      <c r="AL32" s="12"/>
      <c r="AM32" s="233" t="n">
        <f aca="false">SUM(AM8:AM30)</f>
        <v>1171764.70588235</v>
      </c>
      <c r="AN32" s="234" t="n">
        <f aca="false">SUM(AN8:AN30)</f>
        <v>8.36</v>
      </c>
      <c r="AO32" s="235" t="n">
        <f aca="false">Y32+AE32+AM32</f>
        <v>2668823.52941176</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61.8089075630252</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20000</v>
      </c>
      <c r="AQ36" s="238" t="n">
        <f aca="false">B4</f>
        <v>0.85</v>
      </c>
      <c r="AR36" s="238" t="n">
        <f aca="false">B6</f>
        <v>23529.4117647059</v>
      </c>
      <c r="AS36" s="239" t="n">
        <f aca="false">R32</f>
        <v>59.2156862745098</v>
      </c>
      <c r="AT36" s="240" t="n">
        <f aca="false">Z32</f>
        <v>34.77</v>
      </c>
      <c r="AU36" s="240" t="n">
        <f aca="false">AF32</f>
        <v>18.6789075630252</v>
      </c>
      <c r="AV36" s="240" t="n">
        <f aca="false">AN32</f>
        <v>8.36</v>
      </c>
      <c r="AW36" s="241" t="n">
        <f aca="false">AO33</f>
        <v>61.8089075630252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2" colorId="64" zoomScale="50" zoomScaleNormal="50" zoomScalePageLayoutView="100" workbookViewId="0">
      <selection pane="topLeft" activeCell="I17" activeCellId="0" sqref="I17"/>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3.12"/>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259" t="n">
        <f aca="false">結果シート!C13</f>
        <v>10000</v>
      </c>
      <c r="C5" s="67" t="s">
        <v>70</v>
      </c>
      <c r="D5" s="94"/>
      <c r="E5" s="95"/>
      <c r="F5" s="68"/>
      <c r="G5" s="12"/>
      <c r="H5" s="79" t="s">
        <v>184</v>
      </c>
      <c r="I5" s="116" t="n">
        <f aca="false">B6/I3*I4</f>
        <v>119.117647058824</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11764.7058823529</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294.117647058824</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249411.764705882</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2205.88235294118</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29411.7647058824</v>
      </c>
      <c r="AF14" s="164" t="n">
        <f aca="false">AE14/B5</f>
        <v>2.94117647058824</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22.0588235294118</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6617.64705882353</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11764.7058823529</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13.7254901960784</v>
      </c>
      <c r="S16" s="98" t="s">
        <v>224</v>
      </c>
      <c r="T16" s="145" t="s">
        <v>256</v>
      </c>
      <c r="U16" s="176" t="n">
        <f aca="false">R16</f>
        <v>13.7254901960784</v>
      </c>
      <c r="V16" s="12" t="s">
        <v>224</v>
      </c>
      <c r="W16" s="175" t="n">
        <f aca="false">M$2</f>
        <v>11750</v>
      </c>
      <c r="X16" s="12" t="s">
        <v>87</v>
      </c>
      <c r="Y16" s="177" t="n">
        <f aca="false">U16*W16</f>
        <v>161274.509803922</v>
      </c>
      <c r="Z16" s="193" t="n">
        <f aca="false">ROUNDDOWN((Y16/B5),2)</f>
        <v>16.12</v>
      </c>
      <c r="AA16" s="155" t="n">
        <f aca="false">入力シート!D$27</f>
        <v>8.8</v>
      </c>
      <c r="AB16" s="98" t="s">
        <v>136</v>
      </c>
      <c r="AC16" s="98"/>
      <c r="AD16" s="12"/>
      <c r="AE16" s="156" t="n">
        <f aca="false">AA16*B16</f>
        <v>103529.411764706</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285882.352941177</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1.56</v>
      </c>
      <c r="AA18" s="155" t="n">
        <f aca="false">入力シート!D$28</f>
        <v>2000</v>
      </c>
      <c r="AB18" s="12" t="s">
        <v>234</v>
      </c>
      <c r="AC18" s="155" t="n">
        <f aca="false">入力シート!F$28</f>
        <v>1</v>
      </c>
      <c r="AD18" s="145" t="s">
        <v>130</v>
      </c>
      <c r="AE18" s="194" t="n">
        <f aca="false">AA18*AC18*入力シート!F16</f>
        <v>10000</v>
      </c>
      <c r="AF18" s="195" t="n">
        <f aca="false">AE18/B5</f>
        <v>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8.57</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3.13</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39.6078431372549</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39.6078431372549</v>
      </c>
      <c r="S32" s="232" t="s">
        <v>224</v>
      </c>
      <c r="T32" s="12"/>
      <c r="U32" s="100"/>
      <c r="V32" s="70"/>
      <c r="W32" s="12"/>
      <c r="X32" s="98"/>
      <c r="Y32" s="233" t="n">
        <f aca="false">SUM(Y8:Y30)</f>
        <v>465392.156862745</v>
      </c>
      <c r="Z32" s="234" t="n">
        <f aca="false">SUM(Z8:Z30)</f>
        <v>46.52</v>
      </c>
      <c r="AA32" s="100"/>
      <c r="AB32" s="98"/>
      <c r="AC32" s="98"/>
      <c r="AD32" s="98"/>
      <c r="AE32" s="233" t="n">
        <f aca="false">SUM(AE8:AE30)</f>
        <v>405637.254901961</v>
      </c>
      <c r="AF32" s="233" t="n">
        <f aca="false">SUM(AF8:AF30)</f>
        <v>19.1789075630252</v>
      </c>
      <c r="AG32" s="102"/>
      <c r="AH32" s="100"/>
      <c r="AI32" s="103"/>
      <c r="AJ32" s="12"/>
      <c r="AK32" s="12"/>
      <c r="AL32" s="12"/>
      <c r="AM32" s="233" t="n">
        <f aca="false">SUM(AM8:AM30)</f>
        <v>885882.352941177</v>
      </c>
      <c r="AN32" s="234" t="n">
        <f aca="false">SUM(AN8:AN30)</f>
        <v>12.65</v>
      </c>
      <c r="AO32" s="235" t="n">
        <f aca="false">Y32+AE32+AM32</f>
        <v>1756911.76470588</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78.3489075630252</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v>
      </c>
      <c r="AQ36" s="238" t="n">
        <f aca="false">B4</f>
        <v>0.85</v>
      </c>
      <c r="AR36" s="238" t="n">
        <f aca="false">B6</f>
        <v>11764.7058823529</v>
      </c>
      <c r="AS36" s="239" t="n">
        <f aca="false">R32</f>
        <v>39.6078431372549</v>
      </c>
      <c r="AT36" s="240" t="n">
        <f aca="false">Z32</f>
        <v>46.52</v>
      </c>
      <c r="AU36" s="240" t="n">
        <f aca="false">AF32</f>
        <v>19.1789075630252</v>
      </c>
      <c r="AV36" s="240" t="n">
        <f aca="false">AN32</f>
        <v>12.65</v>
      </c>
      <c r="AW36" s="241" t="n">
        <f aca="false">AO33</f>
        <v>78.3489075630252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T46"/>
  <sheetViews>
    <sheetView showFormulas="false" showGridLines="true" showRowColHeaders="true" showZeros="true" rightToLeft="false" tabSelected="false" showOutlineSymbols="true" defaultGridColor="true" view="normal" topLeftCell="A9" colorId="64" zoomScale="70" zoomScaleNormal="70" zoomScalePageLayoutView="100" workbookViewId="0">
      <selection pane="topLeft" activeCell="D11" activeCellId="0" sqref="D11"/>
    </sheetView>
  </sheetViews>
  <sheetFormatPr defaultColWidth="10.875" defaultRowHeight="33" zeroHeight="false" outlineLevelRow="0" outlineLevelCol="0"/>
  <cols>
    <col collapsed="false" customWidth="true" hidden="false" outlineLevel="0" max="1" min="1" style="1" width="5"/>
    <col collapsed="false" customWidth="true" hidden="false" outlineLevel="0" max="2" min="2" style="1" width="26.01"/>
    <col collapsed="false" customWidth="true" hidden="false" outlineLevel="0" max="3" min="3" style="1" width="57"/>
    <col collapsed="false" customWidth="true" hidden="false" outlineLevel="0" max="4" min="4" style="1" width="36.88"/>
    <col collapsed="false" customWidth="true" hidden="false" outlineLevel="0" max="5" min="5" style="1" width="21.38"/>
    <col collapsed="false" customWidth="true" hidden="false" outlineLevel="0" max="6" min="6" style="1" width="17.12"/>
    <col collapsed="false" customWidth="true" hidden="false" outlineLevel="0" max="7" min="7" style="1" width="22.88"/>
    <col collapsed="false" customWidth="true" hidden="false" outlineLevel="0" max="8" min="8" style="1" width="4.13"/>
    <col collapsed="false" customWidth="true" hidden="false" outlineLevel="0" max="9" min="9" style="1" width="131.37"/>
    <col collapsed="false" customWidth="false" hidden="false" outlineLevel="0" max="1024" min="10" style="1" width="10.88"/>
  </cols>
  <sheetData>
    <row r="1" customFormat="false" ht="33" hidden="false" customHeight="false" outlineLevel="0" collapsed="false">
      <c r="L1" s="16"/>
      <c r="M1" s="16"/>
    </row>
    <row r="2" customFormat="false" ht="57" hidden="false" customHeight="false" outlineLevel="0" collapsed="false">
      <c r="B2" s="17" t="s">
        <v>60</v>
      </c>
      <c r="D2" s="18" t="s">
        <v>61</v>
      </c>
      <c r="L2" s="16"/>
      <c r="M2" s="16"/>
    </row>
    <row r="3" customFormat="false" ht="33" hidden="false" customHeight="false" outlineLevel="0" collapsed="false">
      <c r="A3" s="19"/>
      <c r="D3" s="1" t="s">
        <v>62</v>
      </c>
      <c r="I3" s="1" t="s">
        <v>63</v>
      </c>
      <c r="L3" s="16"/>
      <c r="M3" s="16"/>
    </row>
    <row r="4" customFormat="false" ht="33" hidden="false" customHeight="false" outlineLevel="0" collapsed="false">
      <c r="C4" s="20" t="s">
        <v>64</v>
      </c>
      <c r="D4" s="21" t="n">
        <v>100</v>
      </c>
      <c r="E4" s="1" t="s">
        <v>65</v>
      </c>
      <c r="I4" s="22" t="s">
        <v>66</v>
      </c>
      <c r="L4" s="16"/>
      <c r="M4" s="16"/>
    </row>
    <row r="5" customFormat="false" ht="33" hidden="false" customHeight="false" outlineLevel="0" collapsed="false">
      <c r="C5" s="20" t="s">
        <v>67</v>
      </c>
      <c r="D5" s="21" t="n">
        <v>85</v>
      </c>
      <c r="E5" s="1" t="s">
        <v>65</v>
      </c>
      <c r="I5" s="22" t="s">
        <v>68</v>
      </c>
      <c r="L5" s="16"/>
      <c r="M5" s="16"/>
    </row>
    <row r="6" customFormat="false" ht="33" hidden="false" customHeight="false" outlineLevel="0" collapsed="false">
      <c r="C6" s="20" t="s">
        <v>69</v>
      </c>
      <c r="D6" s="23" t="n">
        <v>100000</v>
      </c>
      <c r="E6" s="1" t="s">
        <v>70</v>
      </c>
      <c r="I6" s="22" t="s">
        <v>71</v>
      </c>
      <c r="L6" s="16"/>
      <c r="M6" s="16"/>
    </row>
    <row r="7" customFormat="false" ht="33" hidden="false" customHeight="false" outlineLevel="0" collapsed="false">
      <c r="C7" s="20" t="s">
        <v>72</v>
      </c>
      <c r="D7" s="23" t="n">
        <v>40</v>
      </c>
      <c r="E7" s="1" t="s">
        <v>73</v>
      </c>
      <c r="F7" s="24" t="n">
        <v>150</v>
      </c>
      <c r="G7" s="1" t="s">
        <v>74</v>
      </c>
      <c r="I7" s="22" t="s">
        <v>75</v>
      </c>
    </row>
    <row r="8" customFormat="false" ht="33" hidden="false" customHeight="false" outlineLevel="0" collapsed="false">
      <c r="C8" s="25" t="s">
        <v>76</v>
      </c>
      <c r="D8" s="26" t="n">
        <f aca="false">D7/F8</f>
        <v>296.296296296296</v>
      </c>
      <c r="E8" s="16" t="s">
        <v>77</v>
      </c>
      <c r="F8" s="24" t="n">
        <f aca="false">0.45*0.3</f>
        <v>0.135</v>
      </c>
      <c r="G8" s="1" t="s">
        <v>78</v>
      </c>
      <c r="I8" s="22" t="s">
        <v>79</v>
      </c>
    </row>
    <row r="9" customFormat="false" ht="33" hidden="false" customHeight="false" outlineLevel="0" collapsed="false">
      <c r="C9" s="25" t="s">
        <v>80</v>
      </c>
      <c r="D9" s="23" t="n">
        <v>3</v>
      </c>
      <c r="E9" s="16" t="s">
        <v>81</v>
      </c>
      <c r="I9" s="22" t="s">
        <v>82</v>
      </c>
    </row>
    <row r="10" customFormat="false" ht="33" hidden="false" customHeight="false" outlineLevel="0" collapsed="false">
      <c r="C10" s="20" t="s">
        <v>83</v>
      </c>
      <c r="D10" s="27" t="n">
        <v>7.5</v>
      </c>
      <c r="E10" s="1" t="s">
        <v>84</v>
      </c>
      <c r="I10" s="22" t="s">
        <v>85</v>
      </c>
    </row>
    <row r="11" customFormat="false" ht="33" hidden="false" customHeight="false" outlineLevel="0" collapsed="false">
      <c r="C11" s="20" t="s">
        <v>86</v>
      </c>
      <c r="D11" s="28" t="n">
        <v>11750</v>
      </c>
      <c r="E11" s="1" t="s">
        <v>87</v>
      </c>
      <c r="I11" s="22" t="s">
        <v>88</v>
      </c>
      <c r="J11" s="1" t="s">
        <v>89</v>
      </c>
    </row>
    <row r="13" customFormat="false" ht="33" hidden="false" customHeight="false" outlineLevel="0" collapsed="false">
      <c r="C13" s="1" t="s">
        <v>90</v>
      </c>
      <c r="J13" s="1" t="s">
        <v>91</v>
      </c>
    </row>
    <row r="14" customFormat="false" ht="33" hidden="false" customHeight="false" outlineLevel="0" collapsed="false">
      <c r="C14" s="20" t="s">
        <v>92</v>
      </c>
      <c r="D14" s="28" t="n">
        <v>21</v>
      </c>
      <c r="E14" s="1" t="s">
        <v>93</v>
      </c>
      <c r="I14" s="29" t="s">
        <v>94</v>
      </c>
      <c r="J14" s="1" t="s">
        <v>95</v>
      </c>
    </row>
    <row r="15" customFormat="false" ht="33" hidden="false" customHeight="false" outlineLevel="0" collapsed="false">
      <c r="C15" s="20" t="s">
        <v>96</v>
      </c>
      <c r="D15" s="28" t="n">
        <v>1700</v>
      </c>
      <c r="E15" s="16" t="s">
        <v>97</v>
      </c>
      <c r="F15" s="16"/>
      <c r="G15" s="16"/>
      <c r="H15" s="16"/>
      <c r="I15" s="29" t="s">
        <v>94</v>
      </c>
      <c r="J15" s="1" t="s">
        <v>95</v>
      </c>
    </row>
    <row r="16" customFormat="false" ht="33" hidden="false" customHeight="false" outlineLevel="0" collapsed="false">
      <c r="C16" s="20" t="s">
        <v>98</v>
      </c>
      <c r="D16" s="23" t="n">
        <v>2</v>
      </c>
      <c r="E16" s="30" t="s">
        <v>99</v>
      </c>
      <c r="F16" s="23" t="n">
        <v>5</v>
      </c>
      <c r="G16" s="30" t="s">
        <v>100</v>
      </c>
      <c r="H16" s="30"/>
      <c r="I16" s="31" t="s">
        <v>101</v>
      </c>
      <c r="J16" s="1" t="s">
        <v>95</v>
      </c>
    </row>
    <row r="17" customFormat="false" ht="33" hidden="false" customHeight="false" outlineLevel="0" collapsed="false">
      <c r="A17" s="19"/>
      <c r="C17" s="20" t="s">
        <v>102</v>
      </c>
      <c r="D17" s="23" t="n">
        <v>30</v>
      </c>
      <c r="E17" s="16" t="s">
        <v>103</v>
      </c>
      <c r="F17" s="23" t="n">
        <v>8</v>
      </c>
      <c r="G17" s="30" t="s">
        <v>104</v>
      </c>
      <c r="H17" s="16"/>
      <c r="I17" s="32" t="s">
        <v>105</v>
      </c>
      <c r="J17" s="1" t="s">
        <v>106</v>
      </c>
    </row>
    <row r="18" customFormat="false" ht="33" hidden="false" customHeight="false" outlineLevel="0" collapsed="false">
      <c r="C18" s="20" t="s">
        <v>107</v>
      </c>
      <c r="D18" s="23" t="n">
        <v>10</v>
      </c>
      <c r="E18" s="16" t="s">
        <v>103</v>
      </c>
      <c r="F18" s="23" t="n">
        <v>4</v>
      </c>
      <c r="G18" s="30" t="s">
        <v>104</v>
      </c>
      <c r="H18" s="16"/>
      <c r="I18" s="32" t="s">
        <v>108</v>
      </c>
      <c r="J18" s="1" t="s">
        <v>109</v>
      </c>
    </row>
    <row r="20" customFormat="false" ht="33" hidden="false" customHeight="false" outlineLevel="0" collapsed="false">
      <c r="C20" s="1" t="s">
        <v>110</v>
      </c>
    </row>
    <row r="21" customFormat="false" ht="33" hidden="false" customHeight="false" outlineLevel="0" collapsed="false">
      <c r="C21" s="20" t="s">
        <v>111</v>
      </c>
      <c r="D21" s="24" t="n">
        <v>848</v>
      </c>
      <c r="E21" s="33" t="s">
        <v>112</v>
      </c>
      <c r="F21" s="23" t="n">
        <v>7</v>
      </c>
      <c r="G21" s="30" t="s">
        <v>113</v>
      </c>
      <c r="H21" s="30"/>
      <c r="I21" s="22" t="s">
        <v>114</v>
      </c>
    </row>
    <row r="22" customFormat="false" ht="33" hidden="false" customHeight="false" outlineLevel="0" collapsed="false">
      <c r="C22" s="20" t="s">
        <v>115</v>
      </c>
      <c r="D22" s="24" t="n">
        <v>2000</v>
      </c>
      <c r="E22" s="33" t="s">
        <v>116</v>
      </c>
      <c r="F22" s="24" t="n">
        <v>150</v>
      </c>
      <c r="G22" s="30" t="s">
        <v>117</v>
      </c>
      <c r="H22" s="30"/>
      <c r="I22" s="22" t="s">
        <v>118</v>
      </c>
    </row>
    <row r="23" customFormat="false" ht="33" hidden="false" customHeight="false" outlineLevel="0" collapsed="false">
      <c r="C23" s="20" t="s">
        <v>119</v>
      </c>
      <c r="D23" s="20"/>
      <c r="E23" s="33"/>
      <c r="F23" s="34" t="n">
        <f aca="false">F22*1000/(F7*D7*F24)</f>
        <v>1.25</v>
      </c>
      <c r="G23" s="30" t="s">
        <v>81</v>
      </c>
      <c r="H23" s="30"/>
      <c r="I23" s="22" t="s">
        <v>120</v>
      </c>
      <c r="J23" s="1" t="s">
        <v>121</v>
      </c>
      <c r="K23" s="1" t="s">
        <v>122</v>
      </c>
      <c r="N23" s="1" t="s">
        <v>123</v>
      </c>
      <c r="Q23" s="1" t="s">
        <v>124</v>
      </c>
      <c r="T23" s="1" t="s">
        <v>125</v>
      </c>
    </row>
    <row r="24" customFormat="false" ht="66" hidden="false" customHeight="false" outlineLevel="0" collapsed="false">
      <c r="C24" s="20" t="s">
        <v>126</v>
      </c>
      <c r="D24" s="20"/>
      <c r="E24" s="33"/>
      <c r="F24" s="24" t="n">
        <v>20</v>
      </c>
      <c r="G24" s="30" t="s">
        <v>127</v>
      </c>
      <c r="H24" s="30"/>
      <c r="I24" s="29" t="s">
        <v>128</v>
      </c>
    </row>
    <row r="25" customFormat="false" ht="33" hidden="false" customHeight="false" outlineLevel="0" collapsed="false">
      <c r="C25" s="20" t="s">
        <v>129</v>
      </c>
      <c r="D25" s="24" t="n">
        <v>3000</v>
      </c>
      <c r="E25" s="33" t="s">
        <v>116</v>
      </c>
      <c r="F25" s="24" t="n">
        <v>10</v>
      </c>
      <c r="G25" s="30" t="s">
        <v>130</v>
      </c>
      <c r="H25" s="30"/>
      <c r="I25" s="22" t="s">
        <v>131</v>
      </c>
    </row>
    <row r="26" customFormat="false" ht="33" hidden="false" customHeight="false" outlineLevel="0" collapsed="false">
      <c r="C26" s="20" t="s">
        <v>132</v>
      </c>
      <c r="D26" s="20"/>
      <c r="E26" s="30"/>
      <c r="F26" s="24" t="n">
        <v>10</v>
      </c>
      <c r="G26" s="30" t="s">
        <v>133</v>
      </c>
      <c r="H26" s="30"/>
      <c r="I26" s="22" t="s">
        <v>134</v>
      </c>
    </row>
    <row r="27" customFormat="false" ht="33" hidden="false" customHeight="false" outlineLevel="0" collapsed="false">
      <c r="C27" s="20" t="s">
        <v>135</v>
      </c>
      <c r="D27" s="24" t="n">
        <v>8.8</v>
      </c>
      <c r="E27" s="30" t="s">
        <v>136</v>
      </c>
      <c r="F27" s="35"/>
      <c r="G27" s="30"/>
      <c r="H27" s="30"/>
      <c r="I27" s="22" t="s">
        <v>137</v>
      </c>
    </row>
    <row r="28" customFormat="false" ht="33" hidden="false" customHeight="false" outlineLevel="0" collapsed="false">
      <c r="C28" s="20" t="s">
        <v>138</v>
      </c>
      <c r="D28" s="24" t="n">
        <v>2000</v>
      </c>
      <c r="E28" s="33" t="s">
        <v>116</v>
      </c>
      <c r="F28" s="24" t="n">
        <v>1</v>
      </c>
      <c r="G28" s="30" t="s">
        <v>130</v>
      </c>
      <c r="H28" s="30"/>
      <c r="I28" s="36" t="s">
        <v>139</v>
      </c>
    </row>
    <row r="29" customFormat="false" ht="33" hidden="false" customHeight="false" outlineLevel="0" collapsed="false">
      <c r="C29" s="20" t="s">
        <v>140</v>
      </c>
      <c r="D29" s="24" t="n">
        <v>20</v>
      </c>
      <c r="E29" s="30" t="s">
        <v>116</v>
      </c>
      <c r="F29" s="23" t="n">
        <v>30</v>
      </c>
      <c r="G29" s="30" t="s">
        <v>141</v>
      </c>
      <c r="H29" s="30"/>
      <c r="I29" s="29" t="s">
        <v>142</v>
      </c>
    </row>
    <row r="30" customFormat="false" ht="33" hidden="false" customHeight="false" outlineLevel="0" collapsed="false">
      <c r="I30" s="35"/>
    </row>
    <row r="31" customFormat="false" ht="33" hidden="false" customHeight="false" outlineLevel="0" collapsed="false">
      <c r="C31" s="1" t="s">
        <v>143</v>
      </c>
    </row>
    <row r="32" customFormat="false" ht="66" hidden="false" customHeight="false" outlineLevel="0" collapsed="false">
      <c r="C32" s="37" t="s">
        <v>144</v>
      </c>
      <c r="D32" s="38"/>
      <c r="E32" s="1" t="s">
        <v>145</v>
      </c>
      <c r="F32" s="23" t="n">
        <v>10</v>
      </c>
      <c r="G32" s="1" t="s">
        <v>146</v>
      </c>
      <c r="I32" s="29" t="s">
        <v>147</v>
      </c>
      <c r="J32" s="1" t="s">
        <v>148</v>
      </c>
    </row>
    <row r="33" customFormat="false" ht="132" hidden="false" customHeight="false" outlineLevel="0" collapsed="false">
      <c r="A33" s="19"/>
      <c r="C33" s="39" t="s">
        <v>149</v>
      </c>
      <c r="D33" s="40" t="n">
        <v>2400</v>
      </c>
      <c r="E33" s="16" t="s">
        <v>145</v>
      </c>
      <c r="F33" s="23" t="n">
        <v>7</v>
      </c>
      <c r="G33" s="16" t="s">
        <v>146</v>
      </c>
      <c r="H33" s="16"/>
      <c r="I33" s="29" t="s">
        <v>150</v>
      </c>
    </row>
    <row r="34" customFormat="false" ht="33" hidden="false" customHeight="false" outlineLevel="0" collapsed="false">
      <c r="A34" s="19"/>
      <c r="C34" s="39" t="s">
        <v>151</v>
      </c>
      <c r="D34" s="40"/>
      <c r="E34" s="16" t="s">
        <v>145</v>
      </c>
      <c r="F34" s="23" t="n">
        <v>7</v>
      </c>
      <c r="G34" s="16" t="s">
        <v>146</v>
      </c>
      <c r="H34" s="16"/>
      <c r="I34" s="29"/>
    </row>
    <row r="35" customFormat="false" ht="33" hidden="false" customHeight="false" outlineLevel="0" collapsed="false">
      <c r="A35" s="19"/>
      <c r="C35" s="39" t="s">
        <v>151</v>
      </c>
      <c r="D35" s="40"/>
      <c r="E35" s="16" t="s">
        <v>145</v>
      </c>
      <c r="F35" s="23" t="n">
        <v>7</v>
      </c>
      <c r="G35" s="16" t="s">
        <v>146</v>
      </c>
      <c r="H35" s="16"/>
      <c r="I35" s="29"/>
    </row>
    <row r="36" customFormat="false" ht="33" hidden="false" customHeight="false" outlineLevel="0" collapsed="false">
      <c r="A36" s="19"/>
      <c r="C36" s="39" t="s">
        <v>151</v>
      </c>
      <c r="D36" s="40"/>
      <c r="E36" s="16" t="s">
        <v>145</v>
      </c>
      <c r="F36" s="23" t="n">
        <v>7</v>
      </c>
      <c r="G36" s="16" t="s">
        <v>146</v>
      </c>
      <c r="H36" s="16"/>
      <c r="I36" s="29"/>
    </row>
    <row r="37" s="35" customFormat="true" ht="33" hidden="false" customHeight="false" outlineLevel="0" collapsed="false">
      <c r="A37" s="41"/>
      <c r="C37" s="1" t="s">
        <v>152</v>
      </c>
      <c r="D37" s="30"/>
      <c r="E37" s="30"/>
      <c r="F37" s="42"/>
      <c r="G37" s="30"/>
      <c r="H37" s="30"/>
      <c r="I37" s="41"/>
    </row>
    <row r="38" customFormat="false" ht="33" hidden="false" customHeight="false" outlineLevel="0" collapsed="false">
      <c r="A38" s="19"/>
      <c r="C38" s="39" t="s">
        <v>153</v>
      </c>
      <c r="D38" s="40"/>
      <c r="E38" s="1" t="s">
        <v>154</v>
      </c>
      <c r="F38" s="23" t="n">
        <v>7</v>
      </c>
      <c r="G38" s="1" t="s">
        <v>146</v>
      </c>
      <c r="H38" s="16"/>
      <c r="I38" s="29"/>
    </row>
    <row r="39" customFormat="false" ht="33" hidden="false" customHeight="false" outlineLevel="0" collapsed="false">
      <c r="A39" s="19"/>
      <c r="C39" s="39" t="s">
        <v>155</v>
      </c>
      <c r="D39" s="40"/>
      <c r="E39" s="1" t="s">
        <v>154</v>
      </c>
      <c r="F39" s="23" t="n">
        <v>7</v>
      </c>
      <c r="G39" s="1" t="s">
        <v>146</v>
      </c>
      <c r="H39" s="16"/>
      <c r="I39" s="29"/>
    </row>
    <row r="40" customFormat="false" ht="33" hidden="false" customHeight="false" outlineLevel="0" collapsed="false">
      <c r="C40" s="39" t="s">
        <v>156</v>
      </c>
      <c r="D40" s="28" t="n">
        <v>600000</v>
      </c>
      <c r="E40" s="1" t="s">
        <v>154</v>
      </c>
      <c r="F40" s="23" t="n">
        <v>7</v>
      </c>
      <c r="G40" s="1" t="s">
        <v>146</v>
      </c>
      <c r="I40" s="29" t="s">
        <v>157</v>
      </c>
    </row>
    <row r="41" customFormat="false" ht="33" hidden="false" customHeight="false" outlineLevel="0" collapsed="false">
      <c r="A41" s="19"/>
      <c r="C41" s="39" t="s">
        <v>158</v>
      </c>
      <c r="D41" s="40"/>
      <c r="E41" s="1" t="s">
        <v>154</v>
      </c>
      <c r="F41" s="23" t="n">
        <v>7</v>
      </c>
      <c r="G41" s="1" t="s">
        <v>146</v>
      </c>
      <c r="H41" s="16"/>
      <c r="I41" s="29"/>
    </row>
    <row r="42" customFormat="false" ht="33" hidden="false" customHeight="false" outlineLevel="0" collapsed="false">
      <c r="A42" s="19"/>
      <c r="C42" s="39" t="s">
        <v>159</v>
      </c>
      <c r="D42" s="40"/>
      <c r="E42" s="1" t="s">
        <v>154</v>
      </c>
      <c r="F42" s="23" t="n">
        <v>7</v>
      </c>
      <c r="G42" s="1" t="s">
        <v>146</v>
      </c>
      <c r="H42" s="16"/>
      <c r="I42" s="29"/>
    </row>
    <row r="43" customFormat="false" ht="33" hidden="false" customHeight="false" outlineLevel="0" collapsed="false">
      <c r="A43" s="19"/>
      <c r="C43" s="39" t="s">
        <v>159</v>
      </c>
      <c r="D43" s="40"/>
      <c r="E43" s="1" t="s">
        <v>154</v>
      </c>
      <c r="F43" s="23" t="n">
        <v>7</v>
      </c>
      <c r="G43" s="1" t="s">
        <v>146</v>
      </c>
      <c r="H43" s="16"/>
      <c r="I43" s="29"/>
    </row>
    <row r="44" customFormat="false" ht="33" hidden="false" customHeight="false" outlineLevel="0" collapsed="false">
      <c r="A44" s="19"/>
      <c r="C44" s="39" t="s">
        <v>159</v>
      </c>
      <c r="D44" s="40"/>
      <c r="E44" s="1" t="s">
        <v>154</v>
      </c>
      <c r="F44" s="23" t="n">
        <v>7</v>
      </c>
      <c r="G44" s="1" t="s">
        <v>146</v>
      </c>
      <c r="H44" s="16"/>
      <c r="I44" s="29"/>
    </row>
    <row r="45" customFormat="false" ht="33" hidden="false" customHeight="false" outlineLevel="0" collapsed="false">
      <c r="A45" s="19"/>
      <c r="C45" s="39" t="s">
        <v>159</v>
      </c>
      <c r="D45" s="40"/>
      <c r="E45" s="1" t="s">
        <v>154</v>
      </c>
      <c r="F45" s="23" t="n">
        <v>7</v>
      </c>
      <c r="G45" s="1" t="s">
        <v>146</v>
      </c>
      <c r="H45" s="16"/>
      <c r="I45" s="29"/>
    </row>
    <row r="46" customFormat="false" ht="33" hidden="false" customHeight="false" outlineLevel="0" collapsed="false">
      <c r="A46" s="19"/>
      <c r="C46" s="39" t="s">
        <v>159</v>
      </c>
      <c r="D46" s="40"/>
      <c r="E46" s="1" t="s">
        <v>154</v>
      </c>
      <c r="F46" s="23" t="n">
        <v>7</v>
      </c>
      <c r="G46" s="1" t="s">
        <v>146</v>
      </c>
      <c r="H46" s="16"/>
      <c r="I46" s="29"/>
    </row>
  </sheetData>
  <dataValidations count="11">
    <dataValidation allowBlank="true" errorStyle="stop" operator="between" showDropDown="false" showErrorMessage="true" showInputMessage="true" sqref="D4:D5" type="list">
      <formula1>"100,95,90,85,80,70,60,50,40,その他(数値入力)"</formula1>
      <formula2>0</formula2>
    </dataValidation>
    <dataValidation allowBlank="true" errorStyle="stop" operator="between" showDropDown="false" showErrorMessage="true" showInputMessage="true" sqref="D6" type="list">
      <formula1>"1000000,500000,200000,100000,50000,20000,10000,その他(値入力)"</formula1>
      <formula2>0</formula2>
    </dataValidation>
    <dataValidation allowBlank="true" errorStyle="stop" operator="between" showDropDown="false" showErrorMessage="true" showInputMessage="true" sqref="D7" type="list">
      <formula1>"40,24,その他(値入力)"</formula1>
      <formula2>0</formula2>
    </dataValidation>
    <dataValidation allowBlank="true" errorStyle="stop" operator="between" showDropDown="false" showErrorMessage="true" showInputMessage="true" sqref="D9" type="list">
      <formula1>"3,その他(値入力)"</formula1>
      <formula2>0</formula2>
    </dataValidation>
    <dataValidation allowBlank="true" errorStyle="stop" operator="between" showDropDown="false" showErrorMessage="true" showInputMessage="true" sqref="D10" type="list">
      <formula1>"4,5,6,7,7.5,8,その他(値入力)"</formula1>
      <formula2>0</formula2>
    </dataValidation>
    <dataValidation allowBlank="true" errorStyle="stop" operator="between" showDropDown="false" showErrorMessage="true" showInputMessage="true" sqref="D16" type="list">
      <formula1>"0.5,1,2,3,4,5,その他(値入力)"</formula1>
      <formula2>0</formula2>
    </dataValidation>
    <dataValidation allowBlank="true" errorStyle="stop" operator="between" showDropDown="false" showErrorMessage="true" showInputMessage="true" sqref="F16:F18 F21" type="list">
      <formula1>"0,1,2,3,4,5,6,7,8,その他(値入力)"</formula1>
      <formula2>0</formula2>
    </dataValidation>
    <dataValidation allowBlank="true" errorStyle="stop" operator="between" showDropDown="false" showErrorMessage="true" showInputMessage="true" sqref="D17" type="list">
      <formula1>"0,30,60,90,120,その他(値入力)"</formula1>
      <formula2>0</formula2>
    </dataValidation>
    <dataValidation allowBlank="true" errorStyle="stop" operator="between" showDropDown="false" showErrorMessage="true" showInputMessage="true" sqref="D18" type="list">
      <formula1>"0,10,20,30,60,90,120,その他(値入力)"</formula1>
      <formula2>0</formula2>
    </dataValidation>
    <dataValidation allowBlank="true" errorStyle="stop" operator="between" showDropDown="false" showErrorMessage="true" showInputMessage="true" sqref="F29" type="list">
      <formula1>"0,10,15,20,25,30,その他(値入力)"</formula1>
      <formula2>0</formula2>
    </dataValidation>
    <dataValidation allowBlank="true" errorStyle="stop" operator="between" showDropDown="false" showErrorMessage="true" showInputMessage="true" sqref="F32:F46" type="list">
      <formula1>"0,1,2,3,4,5,6,7,8,9,10,その他(値入力)"</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M42"/>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B22" activeCellId="0" sqref="B22"/>
    </sheetView>
  </sheetViews>
  <sheetFormatPr defaultColWidth="10.875" defaultRowHeight="30.75" zeroHeight="false" outlineLevelRow="0" outlineLevelCol="0"/>
  <cols>
    <col collapsed="false" customWidth="false" hidden="false" outlineLevel="0" max="1" min="1" style="10" width="10.88"/>
    <col collapsed="false" customWidth="true" hidden="false" outlineLevel="0" max="2" min="2" style="10" width="98.38"/>
    <col collapsed="false" customWidth="true" hidden="false" outlineLevel="0" max="3" min="3" style="10" width="20.88"/>
    <col collapsed="false" customWidth="true" hidden="false" outlineLevel="0" max="4" min="4" style="10" width="11.38"/>
    <col collapsed="false" customWidth="true" hidden="false" outlineLevel="0" max="6" min="5" style="10" width="20.88"/>
    <col collapsed="false" customWidth="true" hidden="false" outlineLevel="0" max="9" min="7" style="10" width="16"/>
    <col collapsed="false" customWidth="true" hidden="false" outlineLevel="0" max="10" min="10" style="10" width="42.49"/>
    <col collapsed="false" customWidth="false" hidden="false" outlineLevel="0" max="1024" min="11" style="10" width="10.88"/>
  </cols>
  <sheetData>
    <row r="2" customFormat="false" ht="42" hidden="false" customHeight="false" outlineLevel="0" collapsed="false">
      <c r="B2" s="43" t="s">
        <v>160</v>
      </c>
    </row>
    <row r="3" customFormat="false" ht="30.75" hidden="false" customHeight="false" outlineLevel="0" collapsed="false">
      <c r="C3" s="44" t="s">
        <v>161</v>
      </c>
      <c r="D3" s="44"/>
      <c r="E3" s="44" t="s">
        <v>161</v>
      </c>
      <c r="F3" s="44" t="s">
        <v>162</v>
      </c>
      <c r="G3" s="45" t="s">
        <v>163</v>
      </c>
      <c r="H3" s="44" t="s">
        <v>163</v>
      </c>
      <c r="I3" s="45" t="s">
        <v>163</v>
      </c>
      <c r="J3" s="44" t="s">
        <v>164</v>
      </c>
    </row>
    <row r="4" customFormat="false" ht="30.75" hidden="false" customHeight="false" outlineLevel="0" collapsed="false">
      <c r="C4" s="44" t="str">
        <f aca="false">計算シートorigin!AP35</f>
        <v>目標本数</v>
      </c>
      <c r="D4" s="44" t="str">
        <f aca="false">計算シートorigin!AQ35</f>
        <v>得苗</v>
      </c>
      <c r="E4" s="44" t="str">
        <f aca="false">計算シートorigin!AR35</f>
        <v>生産本数</v>
      </c>
      <c r="F4" s="44" t="str">
        <f aca="false">計算シートorigin!AS35</f>
        <v>労務日数</v>
      </c>
      <c r="G4" s="45" t="str">
        <f aca="false">計算シートorigin!AT35</f>
        <v>労務費</v>
      </c>
      <c r="H4" s="44" t="str">
        <f aca="false">計算シートorigin!AU35</f>
        <v>資材費</v>
      </c>
      <c r="I4" s="45" t="str">
        <f aca="false">計算シートorigin!AV35</f>
        <v>設備費</v>
      </c>
      <c r="J4" s="44" t="str">
        <f aca="false">計算シートorigin!AW35</f>
        <v>価格</v>
      </c>
    </row>
    <row r="5" customFormat="false" ht="30.75" hidden="false" customHeight="false" outlineLevel="0" collapsed="false">
      <c r="B5" s="10" t="s">
        <v>165</v>
      </c>
      <c r="C5" s="46" t="n">
        <f aca="false">計算シートorigin!AP$36</f>
        <v>100000</v>
      </c>
      <c r="D5" s="47" t="n">
        <f aca="false">計算シートorigin!AQ$36</f>
        <v>0.85</v>
      </c>
      <c r="E5" s="48" t="n">
        <f aca="false">計算シートorigin!AR$36</f>
        <v>117647.058823529</v>
      </c>
      <c r="F5" s="48" t="n">
        <f aca="false">計算シートorigin!AS$36</f>
        <v>216.078431372549</v>
      </c>
      <c r="G5" s="47" t="n">
        <f aca="false">計算シートorigin!AT$36</f>
        <v>25.37</v>
      </c>
      <c r="H5" s="47" t="n">
        <f aca="false">計算シートorigin!AU$36</f>
        <v>18.2789075630252</v>
      </c>
      <c r="I5" s="47" t="n">
        <f aca="false">計算シートorigin!AV$36</f>
        <v>4.93</v>
      </c>
      <c r="J5" s="47" t="n">
        <f aca="false">計算シートorigin!AW$36</f>
        <v>48.5789075630252</v>
      </c>
      <c r="K5" s="49"/>
    </row>
    <row r="6" customFormat="false" ht="30.75" hidden="false" customHeight="false" outlineLevel="0" collapsed="false">
      <c r="C6" s="50"/>
      <c r="D6" s="51"/>
      <c r="E6" s="52"/>
      <c r="F6" s="52"/>
      <c r="G6" s="51"/>
      <c r="H6" s="51"/>
      <c r="I6" s="51"/>
      <c r="J6" s="51"/>
      <c r="K6" s="49"/>
    </row>
    <row r="7" customFormat="false" ht="30.75" hidden="false" customHeight="false" outlineLevel="0" collapsed="false">
      <c r="B7" s="53" t="s">
        <v>166</v>
      </c>
      <c r="C7" s="54" t="n">
        <v>1000000</v>
      </c>
      <c r="D7" s="55" t="n">
        <f aca="false">D$5</f>
        <v>0.85</v>
      </c>
      <c r="E7" s="56" t="n">
        <f aca="false">計算シート２!AR$36</f>
        <v>1176470.58823529</v>
      </c>
      <c r="F7" s="56" t="n">
        <f aca="false">計算シート２!AS$36</f>
        <v>1980.78431372549</v>
      </c>
      <c r="G7" s="55" t="n">
        <f aca="false">計算シート２!AT$36</f>
        <v>23.25</v>
      </c>
      <c r="H7" s="55" t="n">
        <f aca="false">計算シート２!AU$36</f>
        <v>18.1889075630252</v>
      </c>
      <c r="I7" s="55" t="n">
        <f aca="false">計算シート２!AV$36</f>
        <v>4.16</v>
      </c>
      <c r="J7" s="55" t="n">
        <f aca="false">計算シート２!AW$36</f>
        <v>45.5989075630252</v>
      </c>
      <c r="K7" s="49"/>
    </row>
    <row r="8" customFormat="false" ht="30.75" hidden="false" customHeight="false" outlineLevel="0" collapsed="false">
      <c r="C8" s="54" t="n">
        <v>500000</v>
      </c>
      <c r="D8" s="55" t="n">
        <f aca="false">D$5</f>
        <v>0.85</v>
      </c>
      <c r="E8" s="56" t="n">
        <f aca="false">計算シート3!AR$36</f>
        <v>588235.294117647</v>
      </c>
      <c r="F8" s="56" t="n">
        <f aca="false">計算シート3!AS$36</f>
        <v>1000.39215686275</v>
      </c>
      <c r="G8" s="55" t="n">
        <f aca="false">計算シート3!AT$36</f>
        <v>23.49</v>
      </c>
      <c r="H8" s="55" t="n">
        <f aca="false">計算シート3!AU$36</f>
        <v>18.1989075630252</v>
      </c>
      <c r="I8" s="55" t="n">
        <f aca="false">計算シート3!AV$36</f>
        <v>4.25</v>
      </c>
      <c r="J8" s="55" t="n">
        <f aca="false">計算シート3!AW$36</f>
        <v>45.9389075630252</v>
      </c>
      <c r="K8" s="49"/>
    </row>
    <row r="9" customFormat="false" ht="30.75" hidden="false" customHeight="false" outlineLevel="0" collapsed="false">
      <c r="C9" s="54" t="n">
        <v>200000</v>
      </c>
      <c r="D9" s="55" t="n">
        <f aca="false">D$5</f>
        <v>0.85</v>
      </c>
      <c r="E9" s="56" t="n">
        <f aca="false">計算シート4!AR$36</f>
        <v>235294.117647059</v>
      </c>
      <c r="F9" s="56" t="n">
        <f aca="false">計算シート4!AS$36</f>
        <v>412.156862745098</v>
      </c>
      <c r="G9" s="55" t="n">
        <f aca="false">計算シート4!AT$36</f>
        <v>24.19</v>
      </c>
      <c r="H9" s="55" t="n">
        <f aca="false">計算シート4!AU$36</f>
        <v>18.2289075630252</v>
      </c>
      <c r="I9" s="55" t="n">
        <f aca="false">計算シート4!AV$36</f>
        <v>4.5</v>
      </c>
      <c r="J9" s="55" t="n">
        <f aca="false">計算シート4!AW$36</f>
        <v>46.9189075630252</v>
      </c>
      <c r="K9" s="49"/>
    </row>
    <row r="10" customFormat="false" ht="30.75" hidden="false" customHeight="false" outlineLevel="0" collapsed="false">
      <c r="C10" s="54" t="n">
        <v>100000</v>
      </c>
      <c r="D10" s="55" t="n">
        <f aca="false">D$5</f>
        <v>0.85</v>
      </c>
      <c r="E10" s="56" t="n">
        <f aca="false">計算シート5!AR$36</f>
        <v>117647.058823529</v>
      </c>
      <c r="F10" s="56" t="n">
        <f aca="false">計算シート5!AS$36</f>
        <v>216.078431372549</v>
      </c>
      <c r="G10" s="55" t="n">
        <f aca="false">計算シート5!AT$36</f>
        <v>25.37</v>
      </c>
      <c r="H10" s="55" t="n">
        <f aca="false">計算シート5!AU$36</f>
        <v>18.2789075630252</v>
      </c>
      <c r="I10" s="55" t="n">
        <f aca="false">計算シート5!AV$36</f>
        <v>4.93</v>
      </c>
      <c r="J10" s="55" t="n">
        <f aca="false">計算シート5!AW$36</f>
        <v>48.5789075630252</v>
      </c>
      <c r="K10" s="49"/>
    </row>
    <row r="11" customFormat="false" ht="30.75" hidden="false" customHeight="false" outlineLevel="0" collapsed="false">
      <c r="C11" s="54" t="n">
        <v>50000</v>
      </c>
      <c r="D11" s="55" t="n">
        <f aca="false">D$5</f>
        <v>0.85</v>
      </c>
      <c r="E11" s="56" t="n">
        <f aca="false">計算シート6!AR$36</f>
        <v>58823.5294117647</v>
      </c>
      <c r="F11" s="56" t="n">
        <f aca="false">計算シート6!AS$36</f>
        <v>118.039215686275</v>
      </c>
      <c r="G11" s="55" t="n">
        <f aca="false">計算シート6!AT$36</f>
        <v>27.72</v>
      </c>
      <c r="H11" s="55" t="n">
        <f aca="false">計算シート6!AU$36</f>
        <v>18.3789075630252</v>
      </c>
      <c r="I11" s="55" t="n">
        <f aca="false">計算シート6!AV$36</f>
        <v>5.79</v>
      </c>
      <c r="J11" s="55" t="n">
        <f aca="false">計算シート6!AW$36</f>
        <v>51.8889075630252</v>
      </c>
      <c r="K11" s="49"/>
    </row>
    <row r="12" customFormat="false" ht="30.75" hidden="false" customHeight="false" outlineLevel="0" collapsed="false">
      <c r="C12" s="54" t="n">
        <v>20000</v>
      </c>
      <c r="D12" s="55" t="n">
        <f aca="false">D$5</f>
        <v>0.85</v>
      </c>
      <c r="E12" s="56" t="n">
        <f aca="false">計算シート7!AR$36</f>
        <v>23529.4117647059</v>
      </c>
      <c r="F12" s="56" t="n">
        <f aca="false">計算シート7!AS$36</f>
        <v>59.2156862745098</v>
      </c>
      <c r="G12" s="55" t="n">
        <f aca="false">計算シート7!AT$36</f>
        <v>34.77</v>
      </c>
      <c r="H12" s="55" t="n">
        <f aca="false">計算シート7!AU$36</f>
        <v>18.6789075630252</v>
      </c>
      <c r="I12" s="55" t="n">
        <f aca="false">計算シート7!AV$36</f>
        <v>8.36</v>
      </c>
      <c r="J12" s="55" t="n">
        <f aca="false">計算シート7!AW$36</f>
        <v>61.8089075630252</v>
      </c>
      <c r="K12" s="49"/>
    </row>
    <row r="13" customFormat="false" ht="30.75" hidden="false" customHeight="false" outlineLevel="0" collapsed="false">
      <c r="C13" s="54" t="n">
        <v>10000</v>
      </c>
      <c r="D13" s="55" t="n">
        <f aca="false">D$5</f>
        <v>0.85</v>
      </c>
      <c r="E13" s="56" t="n">
        <f aca="false">計算シート8!AR$36</f>
        <v>11764.7058823529</v>
      </c>
      <c r="F13" s="56" t="n">
        <f aca="false">計算シート8!AS$36</f>
        <v>39.6078431372549</v>
      </c>
      <c r="G13" s="55" t="n">
        <f aca="false">計算シート8!AT$36</f>
        <v>46.52</v>
      </c>
      <c r="H13" s="55" t="n">
        <f aca="false">計算シート8!AU$36</f>
        <v>19.1789075630252</v>
      </c>
      <c r="I13" s="55" t="n">
        <f aca="false">計算シート8!AV$36</f>
        <v>12.65</v>
      </c>
      <c r="J13" s="55" t="n">
        <f aca="false">計算シート8!AW$36</f>
        <v>78.3489075630252</v>
      </c>
      <c r="K13" s="49"/>
    </row>
    <row r="14" customFormat="false" ht="30.75" hidden="false" customHeight="false" outlineLevel="0" collapsed="false">
      <c r="C14" s="50"/>
      <c r="D14" s="51"/>
      <c r="E14" s="52"/>
      <c r="F14" s="52"/>
      <c r="G14" s="51"/>
      <c r="H14" s="51"/>
      <c r="I14" s="51"/>
      <c r="J14" s="51"/>
      <c r="K14" s="49"/>
    </row>
    <row r="15" customFormat="false" ht="30.75" hidden="false" customHeight="false" outlineLevel="0" collapsed="false">
      <c r="B15" s="53" t="s">
        <v>167</v>
      </c>
      <c r="C15" s="57" t="n">
        <f aca="false">C$5</f>
        <v>100000</v>
      </c>
      <c r="D15" s="58" t="n">
        <v>1</v>
      </c>
      <c r="E15" s="59" t="n">
        <f aca="false">得苗計算シート1!AR$36</f>
        <v>100000</v>
      </c>
      <c r="F15" s="59" t="n">
        <f aca="false">得苗計算シート1!AS$36</f>
        <v>195.490196078431</v>
      </c>
      <c r="G15" s="60" t="n">
        <f aca="false">得苗計算シート1!AT$36</f>
        <v>22.95</v>
      </c>
      <c r="H15" s="60" t="n">
        <f aca="false">得苗計算シート1!AU$36</f>
        <v>15.6510714285714</v>
      </c>
      <c r="I15" s="60" t="n">
        <f aca="false">得苗計算シート1!AV$36</f>
        <v>4.32</v>
      </c>
      <c r="J15" s="60" t="n">
        <f aca="false">得苗計算シート1!AW$36</f>
        <v>42.9210714285714</v>
      </c>
      <c r="K15" s="49"/>
    </row>
    <row r="16" customFormat="false" ht="30.75" hidden="false" customHeight="false" outlineLevel="0" collapsed="false">
      <c r="C16" s="57" t="n">
        <f aca="false">C$5</f>
        <v>100000</v>
      </c>
      <c r="D16" s="58" t="n">
        <v>0.8</v>
      </c>
      <c r="E16" s="59" t="n">
        <f aca="false">得苗計算シート2!AR$36</f>
        <v>125000</v>
      </c>
      <c r="F16" s="59" t="n">
        <f aca="false">得苗計算シート2!AS$36</f>
        <v>224.656862745098</v>
      </c>
      <c r="G16" s="60" t="n">
        <f aca="false">得苗計算シート2!AT$36</f>
        <v>26.38</v>
      </c>
      <c r="H16" s="60" t="n">
        <f aca="false">得苗計算シート2!AU$36</f>
        <v>19.3738392857143</v>
      </c>
      <c r="I16" s="60" t="n">
        <f aca="false">得苗計算シート2!AV$36</f>
        <v>5.18</v>
      </c>
      <c r="J16" s="60" t="n">
        <f aca="false">得苗計算シート2!AW$36</f>
        <v>50.9338392857143</v>
      </c>
      <c r="K16" s="49"/>
    </row>
    <row r="17" customFormat="false" ht="30.75" hidden="false" customHeight="false" outlineLevel="0" collapsed="false">
      <c r="C17" s="57" t="n">
        <f aca="false">C$5</f>
        <v>100000</v>
      </c>
      <c r="D17" s="58" t="n">
        <v>0.6</v>
      </c>
      <c r="E17" s="59" t="n">
        <f aca="false">得苗計算シート3!AR$36</f>
        <v>166666.666666667</v>
      </c>
      <c r="F17" s="59" t="n">
        <f aca="false">得苗計算シート3!AS$36</f>
        <v>273.267973856209</v>
      </c>
      <c r="G17" s="60" t="n">
        <f aca="false">得苗計算シート3!AT$36</f>
        <v>32.09</v>
      </c>
      <c r="H17" s="60" t="n">
        <f aca="false">得苗計算シート3!AU$36</f>
        <v>25.5784523809524</v>
      </c>
      <c r="I17" s="60" t="n">
        <f aca="false">得苗計算シート3!AV$36</f>
        <v>6.63</v>
      </c>
      <c r="J17" s="60" t="n">
        <f aca="false">得苗計算シート3!AW$36</f>
        <v>64.2984523809524</v>
      </c>
      <c r="K17" s="49"/>
    </row>
    <row r="18" customFormat="false" ht="30.75" hidden="false" customHeight="false" outlineLevel="0" collapsed="false">
      <c r="C18" s="57" t="n">
        <f aca="false">C$5</f>
        <v>100000</v>
      </c>
      <c r="D18" s="58" t="n">
        <v>0.4</v>
      </c>
      <c r="E18" s="59" t="n">
        <f aca="false">得苗計算シート4!AR$36</f>
        <v>250000</v>
      </c>
      <c r="F18" s="59" t="n">
        <f aca="false">得苗計算シート4!AS$36</f>
        <v>370.490196078431</v>
      </c>
      <c r="G18" s="60" t="n">
        <f aca="false">得苗計算シート4!AT$36</f>
        <v>43.52</v>
      </c>
      <c r="H18" s="60" t="n">
        <f aca="false">得苗計算シート4!AU$36</f>
        <v>37.9876785714286</v>
      </c>
      <c r="I18" s="60" t="n">
        <f aca="false">得苗計算シート4!AV$36</f>
        <v>9.52</v>
      </c>
      <c r="J18" s="60" t="n">
        <f aca="false">得苗計算シート4!AW$36</f>
        <v>91.0276785714286</v>
      </c>
      <c r="K18" s="49"/>
    </row>
    <row r="19" customFormat="false" ht="30.75" hidden="false" customHeight="false" outlineLevel="0" collapsed="false">
      <c r="C19" s="57" t="n">
        <f aca="false">C$5</f>
        <v>100000</v>
      </c>
      <c r="D19" s="58" t="n">
        <v>0.2</v>
      </c>
      <c r="E19" s="59" t="n">
        <f aca="false">得苗計算シート5!AR$36</f>
        <v>500000</v>
      </c>
      <c r="F19" s="59" t="n">
        <f aca="false">得苗計算シート5!AS$36</f>
        <v>662.156862745098</v>
      </c>
      <c r="G19" s="60" t="n">
        <f aca="false">得苗計算シート5!AT$36</f>
        <v>77.79</v>
      </c>
      <c r="H19" s="60" t="n">
        <f aca="false">得苗計算シート5!AU$36</f>
        <v>75.2153571428571</v>
      </c>
      <c r="I19" s="60" t="n">
        <f aca="false">得苗計算シート5!AV$36</f>
        <v>18.2</v>
      </c>
      <c r="J19" s="60" t="n">
        <f aca="false">得苗計算シート5!AW$36</f>
        <v>171.205357142857</v>
      </c>
      <c r="K19" s="49"/>
    </row>
    <row r="20" customFormat="false" ht="30.75" hidden="false" customHeight="false" outlineLevel="0" collapsed="false">
      <c r="C20" s="61"/>
      <c r="D20" s="62"/>
      <c r="E20" s="61"/>
      <c r="F20" s="63"/>
      <c r="G20" s="63"/>
      <c r="H20" s="63"/>
      <c r="I20" s="63"/>
      <c r="J20" s="63"/>
      <c r="K20" s="49"/>
    </row>
    <row r="21" customFormat="false" ht="30.75" hidden="false" customHeight="false" outlineLevel="0" collapsed="false">
      <c r="B21" s="53" t="s">
        <v>166</v>
      </c>
      <c r="L21" s="10" t="s">
        <v>168</v>
      </c>
    </row>
    <row r="22" customFormat="false" ht="30.75" hidden="false" customHeight="false" outlineLevel="0" collapsed="false">
      <c r="B22" s="10" t="s">
        <v>169</v>
      </c>
      <c r="M22" s="10" t="s">
        <v>170</v>
      </c>
    </row>
    <row r="24" customFormat="false" ht="30.75" hidden="false" customHeight="false" outlineLevel="0" collapsed="false">
      <c r="L24" s="10" t="s">
        <v>171</v>
      </c>
    </row>
    <row r="25" customFormat="false" ht="30.75" hidden="false" customHeight="false" outlineLevel="0" collapsed="false">
      <c r="M25" s="10" t="s">
        <v>172</v>
      </c>
    </row>
    <row r="27" customFormat="false" ht="30.75" hidden="false" customHeight="false" outlineLevel="0" collapsed="false">
      <c r="L27" s="10" t="s">
        <v>173</v>
      </c>
    </row>
    <row r="28" customFormat="false" ht="30.75" hidden="false" customHeight="false" outlineLevel="0" collapsed="false">
      <c r="M28" s="10" t="s">
        <v>174</v>
      </c>
    </row>
    <row r="29" customFormat="false" ht="30.75" hidden="false" customHeight="false" outlineLevel="0" collapsed="false">
      <c r="C29" s="64"/>
      <c r="D29" s="64"/>
      <c r="E29" s="64"/>
      <c r="F29" s="64"/>
      <c r="G29" s="64"/>
      <c r="H29" s="64"/>
      <c r="I29" s="64"/>
      <c r="J29" s="64"/>
    </row>
    <row r="30" customFormat="false" ht="30.75" hidden="false" customHeight="false" outlineLevel="0" collapsed="false">
      <c r="C30" s="64"/>
      <c r="D30" s="64"/>
      <c r="E30" s="64"/>
      <c r="F30" s="65"/>
      <c r="G30" s="65"/>
      <c r="H30" s="65"/>
      <c r="I30" s="65"/>
      <c r="J30" s="65"/>
    </row>
    <row r="31" customFormat="false" ht="30.75" hidden="false" customHeight="false" outlineLevel="0" collapsed="false">
      <c r="B31" s="53" t="s">
        <v>167</v>
      </c>
      <c r="C31" s="64"/>
      <c r="D31" s="64"/>
      <c r="E31" s="64"/>
      <c r="F31" s="65"/>
      <c r="G31" s="65"/>
      <c r="H31" s="65"/>
      <c r="I31" s="65"/>
      <c r="J31" s="65"/>
    </row>
    <row r="32" customFormat="false" ht="30.75" hidden="false" customHeight="false" outlineLevel="0" collapsed="false">
      <c r="B32" s="10" t="s">
        <v>169</v>
      </c>
      <c r="C32" s="64"/>
      <c r="D32" s="64"/>
      <c r="E32" s="64"/>
      <c r="F32" s="65"/>
      <c r="G32" s="65"/>
      <c r="H32" s="65"/>
      <c r="I32" s="65"/>
      <c r="J32" s="65"/>
    </row>
    <row r="33" customFormat="false" ht="30.75" hidden="false" customHeight="false" outlineLevel="0" collapsed="false">
      <c r="C33" s="64"/>
      <c r="D33" s="64"/>
      <c r="E33" s="64"/>
      <c r="F33" s="65"/>
      <c r="G33" s="65"/>
      <c r="H33" s="65"/>
      <c r="I33" s="65"/>
      <c r="J33" s="65"/>
    </row>
    <row r="34" customFormat="false" ht="30.75" hidden="false" customHeight="false" outlineLevel="0" collapsed="false">
      <c r="C34" s="64"/>
      <c r="D34" s="64"/>
      <c r="E34" s="64"/>
      <c r="F34" s="65"/>
      <c r="G34" s="65"/>
      <c r="H34" s="65"/>
      <c r="I34" s="65"/>
      <c r="J34" s="65"/>
    </row>
    <row r="35" customFormat="false" ht="30.75" hidden="false" customHeight="false" outlineLevel="0" collapsed="false">
      <c r="C35" s="64"/>
      <c r="D35" s="64"/>
      <c r="E35" s="64"/>
      <c r="F35" s="65"/>
      <c r="G35" s="65"/>
      <c r="H35" s="65"/>
      <c r="I35" s="65"/>
      <c r="J35" s="65"/>
    </row>
    <row r="36" customFormat="false" ht="30.75" hidden="false" customHeight="false" outlineLevel="0" collapsed="false">
      <c r="C36" s="64"/>
      <c r="D36" s="64"/>
      <c r="E36" s="64"/>
      <c r="F36" s="65"/>
      <c r="G36" s="65"/>
      <c r="H36" s="65"/>
      <c r="I36" s="65"/>
      <c r="J36" s="65"/>
    </row>
    <row r="37" customFormat="false" ht="30.75" hidden="false" customHeight="false" outlineLevel="0" collapsed="false">
      <c r="C37" s="64"/>
      <c r="D37" s="64"/>
      <c r="E37" s="64"/>
      <c r="F37" s="65"/>
      <c r="G37" s="65"/>
      <c r="H37" s="65"/>
      <c r="I37" s="65"/>
      <c r="J37" s="65"/>
    </row>
    <row r="38" customFormat="false" ht="30.75" hidden="false" customHeight="false" outlineLevel="0" collapsed="false">
      <c r="C38" s="64"/>
      <c r="D38" s="64"/>
      <c r="E38" s="64"/>
      <c r="F38" s="65"/>
      <c r="G38" s="65"/>
      <c r="H38" s="65"/>
      <c r="I38" s="65"/>
      <c r="J38" s="65"/>
    </row>
    <row r="39" customFormat="false" ht="30.75" hidden="false" customHeight="false" outlineLevel="0" collapsed="false">
      <c r="C39" s="64"/>
      <c r="D39" s="64"/>
      <c r="E39" s="64"/>
      <c r="F39" s="65"/>
      <c r="G39" s="65"/>
      <c r="H39" s="65"/>
      <c r="I39" s="65"/>
      <c r="J39" s="65"/>
    </row>
    <row r="40" customFormat="false" ht="30.75" hidden="false" customHeight="false" outlineLevel="0" collapsed="false">
      <c r="C40" s="64"/>
      <c r="D40" s="64"/>
      <c r="E40" s="64"/>
      <c r="F40" s="65"/>
      <c r="G40" s="65"/>
      <c r="H40" s="65"/>
      <c r="I40" s="65"/>
      <c r="J40" s="65"/>
    </row>
    <row r="41" customFormat="false" ht="30.75" hidden="false" customHeight="false" outlineLevel="0" collapsed="false">
      <c r="C41" s="64"/>
      <c r="D41" s="64"/>
      <c r="E41" s="64"/>
      <c r="F41" s="65"/>
      <c r="G41" s="65"/>
      <c r="H41" s="65"/>
      <c r="I41" s="65"/>
      <c r="J41" s="65"/>
    </row>
    <row r="42" customFormat="false" ht="30.75" hidden="false" customHeight="false" outlineLevel="0" collapsed="false">
      <c r="J42" s="49"/>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pane xSplit="4" ySplit="7" topLeftCell="E8" activePane="bottomRight" state="frozen"/>
      <selection pane="topLeft" activeCell="A1" activeCellId="0" sqref="A1"/>
      <selection pane="topRight" activeCell="E1" activeCellId="0" sqref="E1"/>
      <selection pane="bottomLeft" activeCell="A8" activeCellId="0" sqref="A8"/>
      <selection pane="bottomRight" activeCell="AG32" activeCellId="0" sqref="AG32"/>
    </sheetView>
  </sheetViews>
  <sheetFormatPr defaultColWidth="9.00390625" defaultRowHeight="24" zeroHeight="false" outlineLevelRow="0" outlineLevelCol="0"/>
  <cols>
    <col collapsed="false" customWidth="true" hidden="false" outlineLevel="0" max="1" min="1" style="66" width="25.51"/>
    <col collapsed="false" customWidth="true" hidden="false" outlineLevel="0" max="2" min="2" style="12" width="18.38"/>
    <col collapsed="false" customWidth="true" hidden="false" outlineLevel="0" max="3" min="3" style="67"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11.12"/>
    <col collapsed="false" customWidth="true" hidden="false" outlineLevel="0" max="19" min="19" style="12" width="10.62"/>
    <col collapsed="false" customWidth="true" hidden="false" outlineLevel="0" max="20" min="20" style="12" width="33.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175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106" t="n">
        <f aca="false">入力シート!D$5/100</f>
        <v>0.85</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115" t="n">
        <f aca="false">入力シート!D$6</f>
        <v>100000</v>
      </c>
      <c r="C5" s="67" t="s">
        <v>70</v>
      </c>
      <c r="D5" s="94"/>
      <c r="E5" s="95"/>
      <c r="F5" s="68"/>
      <c r="G5" s="12"/>
      <c r="H5" s="79" t="s">
        <v>184</v>
      </c>
      <c r="I5" s="116" t="n">
        <f aca="false">B6/I3*I4</f>
        <v>1191.17647058824</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117647.058823529</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2941.17647058823</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2494117.64705882</v>
      </c>
      <c r="AF13" s="157" t="n">
        <f aca="false">AE13/B5/AC13</f>
        <v>3.56302521008403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22058.8235294118</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294117.647058823</v>
      </c>
      <c r="AF14" s="164" t="n">
        <f aca="false">AE14/B5</f>
        <v>2.94117647058823</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220.588235294118</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66176.4705882353</v>
      </c>
      <c r="AF15" s="157" t="n">
        <f aca="false">AE15/B5</f>
        <v>0.661764705882353</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6.25" hidden="false" customHeight="false" outlineLevel="0" collapsed="false">
      <c r="A16" s="142" t="s">
        <v>220</v>
      </c>
      <c r="B16" s="173" t="n">
        <f aca="false">B6</f>
        <v>117647.058823529</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137.254901960784</v>
      </c>
      <c r="S16" s="98" t="s">
        <v>224</v>
      </c>
      <c r="T16" s="145" t="s">
        <v>225</v>
      </c>
      <c r="U16" s="176" t="n">
        <f aca="false">R16</f>
        <v>137.254901960784</v>
      </c>
      <c r="V16" s="12" t="s">
        <v>224</v>
      </c>
      <c r="W16" s="175" t="n">
        <f aca="false">M$2</f>
        <v>11750</v>
      </c>
      <c r="X16" s="12" t="s">
        <v>87</v>
      </c>
      <c r="Y16" s="177" t="n">
        <f aca="false">U16*W16</f>
        <v>1612745.09803922</v>
      </c>
      <c r="Z16" s="178" t="n">
        <f aca="false">ROUNDDOWN((Y16/B5),2)</f>
        <v>16.12</v>
      </c>
      <c r="AA16" s="155" t="n">
        <f aca="false">入力シート!D$27</f>
        <v>8.8</v>
      </c>
      <c r="AB16" s="98" t="s">
        <v>136</v>
      </c>
      <c r="AC16" s="98"/>
      <c r="AD16" s="12"/>
      <c r="AE16" s="156" t="n">
        <f aca="false">AA16*B16</f>
        <v>1035294.11764706</v>
      </c>
      <c r="AF16" s="179" t="n">
        <f aca="false">AE16/B5</f>
        <v>10.3529411764706</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2858823.52941176</v>
      </c>
      <c r="AN16" s="149" t="n">
        <f aca="false">ROUNDDOWN((AM16/AK16/B$5),2)</f>
        <v>4.08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184"/>
      <c r="V17" s="12"/>
      <c r="W17" s="185"/>
      <c r="X17" s="12"/>
      <c r="Y17" s="71"/>
      <c r="Z17" s="186"/>
      <c r="AA17" s="187"/>
      <c r="AB17" s="12"/>
      <c r="AC17" s="12"/>
      <c r="AD17" s="12"/>
      <c r="AE17" s="188"/>
      <c r="AF17" s="189"/>
      <c r="AG17" s="180"/>
      <c r="AH17" s="146" t="str">
        <f aca="false">入力シート!C41</f>
        <v>移植用機械</v>
      </c>
      <c r="AI17" s="146" t="n">
        <f aca="false">入力シート!D41</f>
        <v>0</v>
      </c>
      <c r="AJ17" s="12"/>
      <c r="AK17" s="146" t="n">
        <f aca="false">入力シート!F41</f>
        <v>7</v>
      </c>
      <c r="AL17" s="147"/>
      <c r="AM17" s="168" t="n">
        <f aca="false">AI17</f>
        <v>0</v>
      </c>
      <c r="AN17" s="149" t="n">
        <f aca="false">ROUNDDOWN((AM17/AK17/B$5),2)</f>
        <v>0</v>
      </c>
      <c r="AO17" s="144" t="s">
        <v>228</v>
      </c>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0.15</v>
      </c>
      <c r="AA18" s="155" t="n">
        <f aca="false">入力シート!D$28</f>
        <v>2000</v>
      </c>
      <c r="AB18" s="12" t="s">
        <v>234</v>
      </c>
      <c r="AC18" s="155" t="n">
        <f aca="false">入力シート!F$28</f>
        <v>1</v>
      </c>
      <c r="AD18" s="145" t="s">
        <v>130</v>
      </c>
      <c r="AE18" s="194" t="n">
        <f aca="false">AA18*AC18*入力シート!F16</f>
        <v>10000</v>
      </c>
      <c r="AF18" s="195" t="n">
        <f aca="false">AE18/B5</f>
        <v>0.1</v>
      </c>
      <c r="AG18" s="180" t="s">
        <v>235</v>
      </c>
      <c r="AH18" s="196"/>
      <c r="AI18" s="197"/>
      <c r="AJ18" s="12"/>
      <c r="AK18" s="198"/>
      <c r="AL18" s="147"/>
      <c r="AM18" s="199"/>
      <c r="AN18" s="200"/>
      <c r="AO18" s="12"/>
    </row>
    <row r="19" s="91" customFormat="true" ht="29.2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74.25" hidden="false" customHeight="true" outlineLevel="0" collapsed="false">
      <c r="A20" s="153" t="s">
        <v>96</v>
      </c>
      <c r="B20" s="203" t="n">
        <f aca="false">B5</f>
        <v>100000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0.85</v>
      </c>
      <c r="AO20" s="207" t="s">
        <v>241</v>
      </c>
    </row>
    <row r="21" s="91" customFormat="true" ht="29.2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29.2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48" hidden="false" customHeight="fals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48" hidden="false" customHeight="fals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0.31</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196"/>
      <c r="AI26" s="209"/>
      <c r="AJ26" s="12"/>
      <c r="AK26" s="209"/>
      <c r="AL26" s="147"/>
      <c r="AM26" s="209"/>
      <c r="AN26" s="212"/>
      <c r="AO26" s="144"/>
    </row>
    <row r="27" s="91" customFormat="true" ht="29.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188"/>
      <c r="AH27" s="100"/>
      <c r="AI27" s="209"/>
      <c r="AJ27" s="12"/>
      <c r="AK27" s="209"/>
      <c r="AL27" s="147"/>
      <c r="AM27" s="209"/>
      <c r="AN27" s="212"/>
      <c r="AO27" s="144"/>
    </row>
    <row r="28" s="91" customFormat="true" ht="29.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188"/>
      <c r="AH28" s="100"/>
      <c r="AI28" s="209"/>
      <c r="AJ28" s="12"/>
      <c r="AK28" s="209"/>
      <c r="AL28" s="147"/>
      <c r="AM28" s="209"/>
      <c r="AN28" s="212"/>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188"/>
      <c r="AH29" s="100"/>
      <c r="AI29" s="209"/>
      <c r="AK29" s="209"/>
      <c r="AM29" s="209"/>
      <c r="AN29" s="212"/>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216.078431372549</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31" t="n">
        <f aca="false">SUM(R8:R30)</f>
        <v>216.078431372549</v>
      </c>
      <c r="S32" s="232" t="s">
        <v>224</v>
      </c>
      <c r="T32" s="12"/>
      <c r="U32" s="100"/>
      <c r="V32" s="70"/>
      <c r="W32" s="12"/>
      <c r="X32" s="98"/>
      <c r="Y32" s="233" t="n">
        <f aca="false">SUM(Y8:Y30)</f>
        <v>2538921.56862745</v>
      </c>
      <c r="Z32" s="234" t="n">
        <f aca="false">SUM(Z8:Z30)</f>
        <v>25.37</v>
      </c>
      <c r="AA32" s="100"/>
      <c r="AB32" s="98"/>
      <c r="AC32" s="98"/>
      <c r="AD32" s="98"/>
      <c r="AE32" s="233" t="n">
        <f aca="false">SUM(AE8:AE30)</f>
        <v>3966372.54901961</v>
      </c>
      <c r="AF32" s="233" t="n">
        <f aca="false">SUM(AF8:AF30)</f>
        <v>18.2789075630252</v>
      </c>
      <c r="AG32" s="102"/>
      <c r="AH32" s="100"/>
      <c r="AI32" s="103"/>
      <c r="AJ32" s="12"/>
      <c r="AK32" s="12"/>
      <c r="AL32" s="12"/>
      <c r="AM32" s="233" t="n">
        <f aca="false">SUM(AM8:AM30)</f>
        <v>3458823.52941176</v>
      </c>
      <c r="AN32" s="234" t="n">
        <f aca="false">SUM(AN8:AN30)</f>
        <v>4.93</v>
      </c>
      <c r="AO32" s="235" t="n">
        <f aca="false">Y32+AE32+AM32</f>
        <v>9964117.64705882</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48.5789075630252</v>
      </c>
    </row>
    <row r="35" customFormat="false" ht="29.25" hidden="false" customHeight="true" outlineLevel="0" collapsed="false">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v>
      </c>
      <c r="AQ36" s="238" t="n">
        <f aca="false">B4</f>
        <v>0.85</v>
      </c>
      <c r="AR36" s="238" t="n">
        <f aca="false">B6</f>
        <v>117647.058823529</v>
      </c>
      <c r="AS36" s="239" t="n">
        <f aca="false">R32</f>
        <v>216.078431372549</v>
      </c>
      <c r="AT36" s="240" t="n">
        <f aca="false">Z32</f>
        <v>25.37</v>
      </c>
      <c r="AU36" s="240" t="n">
        <f aca="false">AF32</f>
        <v>18.2789075630252</v>
      </c>
      <c r="AV36" s="240" t="n">
        <f aca="false">AN32</f>
        <v>4.93</v>
      </c>
      <c r="AW36" s="241" t="n">
        <f aca="false">AO33</f>
        <v>48.5789075630252</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M26" activeCellId="0" sqref="M26"/>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7.5"/>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242" t="n">
        <f aca="false">結果シート!D15</f>
        <v>1</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115" t="n">
        <f aca="false">入力シート!D$6</f>
        <v>100000</v>
      </c>
      <c r="C5" s="67" t="s">
        <v>70</v>
      </c>
      <c r="D5" s="94"/>
      <c r="E5" s="95"/>
      <c r="F5" s="68"/>
      <c r="G5" s="12"/>
      <c r="H5" s="79" t="s">
        <v>184</v>
      </c>
      <c r="I5" s="116" t="n">
        <f aca="false">B6/I3*I4</f>
        <v>1012.5</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100000</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2500</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2120000</v>
      </c>
      <c r="AF13" s="157" t="n">
        <f aca="false">AE13/B5/AC13</f>
        <v>3.02857142857143</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18750</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250000</v>
      </c>
      <c r="AF14" s="164" t="n">
        <f aca="false">AE14/B5</f>
        <v>2.5</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187.5</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56250</v>
      </c>
      <c r="AF15" s="157" t="n">
        <f aca="false">AE15/B5</f>
        <v>0.5625</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100000</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116.666666666667</v>
      </c>
      <c r="S16" s="98" t="s">
        <v>224</v>
      </c>
      <c r="T16" s="145" t="s">
        <v>256</v>
      </c>
      <c r="U16" s="176" t="n">
        <f aca="false">R16</f>
        <v>116.666666666667</v>
      </c>
      <c r="V16" s="12" t="s">
        <v>224</v>
      </c>
      <c r="W16" s="175" t="n">
        <f aca="false">M$2</f>
        <v>11750</v>
      </c>
      <c r="X16" s="12" t="s">
        <v>87</v>
      </c>
      <c r="Y16" s="177" t="n">
        <f aca="false">U16*W16</f>
        <v>1370833.33333333</v>
      </c>
      <c r="Z16" s="193" t="n">
        <f aca="false">ROUNDDOWN((Y16/B5),2)</f>
        <v>13.7</v>
      </c>
      <c r="AA16" s="155" t="n">
        <f aca="false">入力シート!D$27</f>
        <v>8.8</v>
      </c>
      <c r="AB16" s="98" t="s">
        <v>136</v>
      </c>
      <c r="AC16" s="98"/>
      <c r="AD16" s="12"/>
      <c r="AE16" s="156" t="n">
        <f aca="false">AA16*B16</f>
        <v>880000</v>
      </c>
      <c r="AF16" s="179" t="n">
        <f aca="false">AE16/B5</f>
        <v>8.8</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2430000</v>
      </c>
      <c r="AN16" s="149" t="n">
        <f aca="false">ROUNDDOWN((AM16/AK16/B$5),2)</f>
        <v>3.47</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0.15</v>
      </c>
      <c r="AA18" s="155" t="n">
        <f aca="false">入力シート!D$28</f>
        <v>2000</v>
      </c>
      <c r="AB18" s="12" t="s">
        <v>234</v>
      </c>
      <c r="AC18" s="155" t="n">
        <f aca="false">入力シート!F$28</f>
        <v>1</v>
      </c>
      <c r="AD18" s="145" t="s">
        <v>130</v>
      </c>
      <c r="AE18" s="194" t="n">
        <f aca="false">AA18*AC18*入力シート!F16</f>
        <v>10000</v>
      </c>
      <c r="AF18" s="195" t="n">
        <f aca="false">AE18/B5</f>
        <v>0.1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0.85</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48" hidden="false" customHeight="fals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0.31</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195.490196078431</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195.490196078431</v>
      </c>
      <c r="S32" s="232" t="s">
        <v>224</v>
      </c>
      <c r="T32" s="12"/>
      <c r="U32" s="100"/>
      <c r="V32" s="70"/>
      <c r="W32" s="12"/>
      <c r="X32" s="98"/>
      <c r="Y32" s="233" t="n">
        <f aca="false">SUM(Y8:Y30)</f>
        <v>2297009.80392157</v>
      </c>
      <c r="Z32" s="234" t="n">
        <f aca="false">SUM(Z8:Z30)</f>
        <v>22.95</v>
      </c>
      <c r="AA32" s="100"/>
      <c r="AB32" s="98"/>
      <c r="AC32" s="98"/>
      <c r="AD32" s="98"/>
      <c r="AE32" s="233" t="n">
        <f aca="false">SUM(AE8:AE30)</f>
        <v>3382916.66666667</v>
      </c>
      <c r="AF32" s="233" t="n">
        <f aca="false">SUM(AF8:AF30)</f>
        <v>15.6510714285714</v>
      </c>
      <c r="AG32" s="102"/>
      <c r="AH32" s="100"/>
      <c r="AI32" s="103"/>
      <c r="AJ32" s="12"/>
      <c r="AK32" s="12"/>
      <c r="AL32" s="12"/>
      <c r="AM32" s="233" t="n">
        <f aca="false">SUM(AM8:AM30)</f>
        <v>3030000</v>
      </c>
      <c r="AN32" s="234" t="n">
        <f aca="false">SUM(AN8:AN30)</f>
        <v>4.32</v>
      </c>
      <c r="AO32" s="235" t="n">
        <f aca="false">Y32+AE32+AM32</f>
        <v>8709926.47058823</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42.9210714285714</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v>
      </c>
      <c r="AQ36" s="238" t="n">
        <f aca="false">B4</f>
        <v>1</v>
      </c>
      <c r="AR36" s="238" t="n">
        <f aca="false">B6</f>
        <v>100000</v>
      </c>
      <c r="AS36" s="239" t="n">
        <f aca="false">R32</f>
        <v>195.490196078431</v>
      </c>
      <c r="AT36" s="240" t="n">
        <f aca="false">Z32</f>
        <v>22.95</v>
      </c>
      <c r="AU36" s="240" t="n">
        <f aca="false">AF32</f>
        <v>15.6510714285714</v>
      </c>
      <c r="AV36" s="240" t="n">
        <f aca="false">AN32</f>
        <v>4.32</v>
      </c>
      <c r="AW36" s="241" t="n">
        <f aca="false">AO33</f>
        <v>42.9210714285714</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I17" activeCellId="0" sqref="I17"/>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3.12"/>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242" t="n">
        <f aca="false">結果シート!D16</f>
        <v>0.8</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115" t="n">
        <f aca="false">入力シート!D$6</f>
        <v>100000</v>
      </c>
      <c r="C5" s="67" t="s">
        <v>70</v>
      </c>
      <c r="D5" s="94"/>
      <c r="E5" s="95"/>
      <c r="F5" s="68"/>
      <c r="G5" s="12"/>
      <c r="H5" s="79" t="s">
        <v>184</v>
      </c>
      <c r="I5" s="116" t="n">
        <f aca="false">B6/I3*I4</f>
        <v>1265.625</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125000</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3125</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2650000</v>
      </c>
      <c r="AF13" s="157" t="n">
        <f aca="false">AE13/B5/AC13</f>
        <v>3.78571428571429</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23437.5</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312500</v>
      </c>
      <c r="AF14" s="164" t="n">
        <f aca="false">AE14/B5</f>
        <v>3.125</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234.375</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70312.5</v>
      </c>
      <c r="AF15" s="157" t="n">
        <f aca="false">AE15/B5</f>
        <v>0.703125</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125000</v>
      </c>
      <c r="C16" s="67" t="s">
        <v>70</v>
      </c>
      <c r="D16" s="94" t="s">
        <v>221</v>
      </c>
      <c r="E16" s="95"/>
      <c r="F16" s="151" t="s">
        <v>222</v>
      </c>
      <c r="G16" s="12"/>
      <c r="H16" s="12"/>
      <c r="I16" s="12"/>
      <c r="J16" s="12"/>
      <c r="K16" s="145"/>
      <c r="L16" s="145"/>
      <c r="M16" s="12"/>
      <c r="N16" s="12"/>
      <c r="O16" s="97"/>
      <c r="P16" s="257" t="n">
        <f aca="false">M3*60/P15*I2</f>
        <v>857.142857142857</v>
      </c>
      <c r="Q16" s="12" t="s">
        <v>223</v>
      </c>
      <c r="R16" s="258" t="n">
        <f aca="false">B16/P16</f>
        <v>145.833333333333</v>
      </c>
      <c r="S16" s="98" t="s">
        <v>224</v>
      </c>
      <c r="T16" s="145" t="s">
        <v>256</v>
      </c>
      <c r="U16" s="176" t="n">
        <f aca="false">R16</f>
        <v>145.833333333333</v>
      </c>
      <c r="V16" s="12" t="s">
        <v>224</v>
      </c>
      <c r="W16" s="175" t="n">
        <f aca="false">M$2</f>
        <v>11750</v>
      </c>
      <c r="X16" s="12" t="s">
        <v>87</v>
      </c>
      <c r="Y16" s="177" t="n">
        <f aca="false">U16*W16</f>
        <v>1713541.66666667</v>
      </c>
      <c r="Z16" s="193" t="n">
        <f aca="false">ROUNDDOWN((Y16/B5),2)</f>
        <v>17.13</v>
      </c>
      <c r="AA16" s="155" t="n">
        <f aca="false">入力シート!D$27</f>
        <v>8.8</v>
      </c>
      <c r="AB16" s="98" t="s">
        <v>136</v>
      </c>
      <c r="AC16" s="98"/>
      <c r="AD16" s="12"/>
      <c r="AE16" s="156" t="n">
        <f aca="false">AA16*B16</f>
        <v>1100000</v>
      </c>
      <c r="AF16" s="179" t="n">
        <f aca="false">AE16/B5</f>
        <v>11</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3037500</v>
      </c>
      <c r="AN16" s="149" t="n">
        <f aca="false">ROUNDDOWN((AM16/AK16/B$5),2)</f>
        <v>4.33</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0.15</v>
      </c>
      <c r="AA18" s="155" t="n">
        <f aca="false">入力シート!D$28</f>
        <v>2000</v>
      </c>
      <c r="AB18" s="12" t="s">
        <v>234</v>
      </c>
      <c r="AC18" s="155" t="n">
        <f aca="false">入力シート!F$28</f>
        <v>1</v>
      </c>
      <c r="AD18" s="145" t="s">
        <v>130</v>
      </c>
      <c r="AE18" s="194" t="n">
        <f aca="false">AA18*AC18*入力シート!F16</f>
        <v>10000</v>
      </c>
      <c r="AF18" s="195" t="n">
        <f aca="false">AE18/B5</f>
        <v>0.1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0.85</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0.31</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224.656862745098</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224.656862745098</v>
      </c>
      <c r="S32" s="232" t="s">
        <v>224</v>
      </c>
      <c r="T32" s="12"/>
      <c r="U32" s="100"/>
      <c r="V32" s="70"/>
      <c r="W32" s="12"/>
      <c r="X32" s="98"/>
      <c r="Y32" s="233" t="n">
        <f aca="false">SUM(Y8:Y30)</f>
        <v>2639718.1372549</v>
      </c>
      <c r="Z32" s="234" t="n">
        <f aca="false">SUM(Z8:Z30)</f>
        <v>26.38</v>
      </c>
      <c r="AA32" s="100"/>
      <c r="AB32" s="98"/>
      <c r="AC32" s="98"/>
      <c r="AD32" s="98"/>
      <c r="AE32" s="233" t="n">
        <f aca="false">SUM(AE8:AE30)</f>
        <v>4209479.16666667</v>
      </c>
      <c r="AF32" s="233" t="n">
        <f aca="false">SUM(AF8:AF30)</f>
        <v>19.3738392857143</v>
      </c>
      <c r="AG32" s="102"/>
      <c r="AH32" s="100"/>
      <c r="AI32" s="103"/>
      <c r="AJ32" s="12"/>
      <c r="AK32" s="12"/>
      <c r="AL32" s="12"/>
      <c r="AM32" s="233" t="n">
        <f aca="false">SUM(AM8:AM30)</f>
        <v>3637500</v>
      </c>
      <c r="AN32" s="234" t="n">
        <f aca="false">SUM(AN8:AN30)</f>
        <v>5.18</v>
      </c>
      <c r="AO32" s="235" t="n">
        <f aca="false">Y32+AE32+AM32</f>
        <v>10486697.3039216</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50.9338392857143</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v>
      </c>
      <c r="AQ36" s="238" t="n">
        <f aca="false">B4</f>
        <v>0.8</v>
      </c>
      <c r="AR36" s="238" t="n">
        <f aca="false">B6</f>
        <v>125000</v>
      </c>
      <c r="AS36" s="239" t="n">
        <f aca="false">R32</f>
        <v>224.656862745098</v>
      </c>
      <c r="AT36" s="240" t="n">
        <f aca="false">Z32</f>
        <v>26.38</v>
      </c>
      <c r="AU36" s="240" t="n">
        <f aca="false">AF32</f>
        <v>19.3738392857143</v>
      </c>
      <c r="AV36" s="240" t="n">
        <f aca="false">AN32</f>
        <v>5.18</v>
      </c>
      <c r="AW36" s="241" t="n">
        <f aca="false">AO33</f>
        <v>50.9338392857143</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I18" activeCellId="0" sqref="I18"/>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3.12"/>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242" t="n">
        <f aca="false">結果シート!D17</f>
        <v>0.6</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115" t="n">
        <f aca="false">入力シート!D$6</f>
        <v>100000</v>
      </c>
      <c r="C5" s="67" t="s">
        <v>70</v>
      </c>
      <c r="D5" s="94"/>
      <c r="E5" s="95"/>
      <c r="F5" s="68"/>
      <c r="G5" s="12"/>
      <c r="H5" s="79" t="s">
        <v>184</v>
      </c>
      <c r="I5" s="116" t="n">
        <f aca="false">B6/I3*I4</f>
        <v>1687.5</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166666.666666667</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4166.66666666667</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3533333.33333333</v>
      </c>
      <c r="AF13" s="157" t="n">
        <f aca="false">AE13/B5/AC13</f>
        <v>5.04761904761905</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31250</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416666.666666667</v>
      </c>
      <c r="AF14" s="164" t="n">
        <f aca="false">AE14/B5</f>
        <v>4.16666666666667</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312.5</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93750</v>
      </c>
      <c r="AF15" s="157" t="n">
        <f aca="false">AE15/B5</f>
        <v>0.9375</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166666.666666667</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194.444444444444</v>
      </c>
      <c r="S16" s="98" t="s">
        <v>224</v>
      </c>
      <c r="T16" s="145" t="s">
        <v>256</v>
      </c>
      <c r="U16" s="176" t="n">
        <f aca="false">R16</f>
        <v>194.444444444444</v>
      </c>
      <c r="V16" s="12" t="s">
        <v>224</v>
      </c>
      <c r="W16" s="175" t="n">
        <f aca="false">M$2</f>
        <v>11750</v>
      </c>
      <c r="X16" s="12" t="s">
        <v>87</v>
      </c>
      <c r="Y16" s="177" t="n">
        <f aca="false">U16*W16</f>
        <v>2284722.22222222</v>
      </c>
      <c r="Z16" s="193" t="n">
        <f aca="false">ROUNDDOWN((Y16/B5),2)</f>
        <v>22.84</v>
      </c>
      <c r="AA16" s="155" t="n">
        <f aca="false">入力シート!D$27</f>
        <v>8.8</v>
      </c>
      <c r="AB16" s="98" t="s">
        <v>136</v>
      </c>
      <c r="AC16" s="98"/>
      <c r="AD16" s="12"/>
      <c r="AE16" s="156" t="n">
        <f aca="false">AA16*B16</f>
        <v>1466666.66666667</v>
      </c>
      <c r="AF16" s="179" t="n">
        <f aca="false">AE16/B5</f>
        <v>14.6666666666667</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4050000</v>
      </c>
      <c r="AN16" s="149" t="n">
        <f aca="false">ROUNDDOWN((AM16/AK16/B$5),2)</f>
        <v>5.78</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0.15</v>
      </c>
      <c r="AA18" s="155" t="n">
        <f aca="false">入力シート!D$28</f>
        <v>2000</v>
      </c>
      <c r="AB18" s="12" t="s">
        <v>234</v>
      </c>
      <c r="AC18" s="155" t="n">
        <f aca="false">入力シート!F$28</f>
        <v>1</v>
      </c>
      <c r="AD18" s="145" t="s">
        <v>130</v>
      </c>
      <c r="AE18" s="194" t="n">
        <f aca="false">AA18*AC18*入力シート!F16</f>
        <v>10000</v>
      </c>
      <c r="AF18" s="195" t="n">
        <f aca="false">AE18/B5</f>
        <v>0.1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0.85</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0.31</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273.267973856209</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273.267973856209</v>
      </c>
      <c r="S32" s="232" t="s">
        <v>224</v>
      </c>
      <c r="T32" s="12"/>
      <c r="U32" s="100"/>
      <c r="V32" s="70"/>
      <c r="W32" s="12"/>
      <c r="X32" s="98"/>
      <c r="Y32" s="233" t="n">
        <f aca="false">SUM(Y8:Y30)</f>
        <v>3210898.69281046</v>
      </c>
      <c r="Z32" s="234" t="n">
        <f aca="false">SUM(Z8:Z30)</f>
        <v>32.09</v>
      </c>
      <c r="AA32" s="100"/>
      <c r="AB32" s="98"/>
      <c r="AC32" s="98"/>
      <c r="AD32" s="98"/>
      <c r="AE32" s="233" t="n">
        <f aca="false">SUM(AE8:AE30)</f>
        <v>5587083.33333333</v>
      </c>
      <c r="AF32" s="233" t="n">
        <f aca="false">SUM(AF8:AF30)</f>
        <v>25.5784523809524</v>
      </c>
      <c r="AG32" s="102"/>
      <c r="AH32" s="100"/>
      <c r="AI32" s="103"/>
      <c r="AJ32" s="12"/>
      <c r="AK32" s="12"/>
      <c r="AL32" s="12"/>
      <c r="AM32" s="233" t="n">
        <f aca="false">SUM(AM8:AM30)</f>
        <v>4650000</v>
      </c>
      <c r="AN32" s="234" t="n">
        <f aca="false">SUM(AN8:AN30)</f>
        <v>6.63</v>
      </c>
      <c r="AO32" s="235" t="n">
        <f aca="false">Y32+AE32+AM32</f>
        <v>13447982.0261438</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64.2984523809524</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v>
      </c>
      <c r="AQ36" s="238" t="n">
        <f aca="false">B4</f>
        <v>0.6</v>
      </c>
      <c r="AR36" s="238" t="n">
        <f aca="false">B6</f>
        <v>166666.666666667</v>
      </c>
      <c r="AS36" s="239" t="n">
        <f aca="false">R32</f>
        <v>273.267973856209</v>
      </c>
      <c r="AT36" s="240" t="n">
        <f aca="false">Z32</f>
        <v>32.09</v>
      </c>
      <c r="AU36" s="240" t="n">
        <f aca="false">AF32</f>
        <v>25.5784523809524</v>
      </c>
      <c r="AV36" s="240" t="n">
        <f aca="false">AN32</f>
        <v>6.63</v>
      </c>
      <c r="AW36" s="241" t="n">
        <f aca="false">AO33</f>
        <v>64.2984523809524</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E16" activeCellId="0" sqref="AE16"/>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3.12"/>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242" t="n">
        <f aca="false">結果シート!D18</f>
        <v>0.4</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115" t="n">
        <f aca="false">入力シート!D$6</f>
        <v>100000</v>
      </c>
      <c r="C5" s="67" t="s">
        <v>70</v>
      </c>
      <c r="D5" s="94"/>
      <c r="E5" s="95"/>
      <c r="F5" s="68"/>
      <c r="G5" s="12"/>
      <c r="H5" s="79" t="s">
        <v>184</v>
      </c>
      <c r="I5" s="116" t="n">
        <f aca="false">B6/I3*I4</f>
        <v>2531.25</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250000</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6250</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5300000</v>
      </c>
      <c r="AF13" s="157" t="n">
        <f aca="false">AE13/B5/AC13</f>
        <v>7.57142857142857</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46875</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625000</v>
      </c>
      <c r="AF14" s="164" t="n">
        <f aca="false">AE14/B5</f>
        <v>6.25</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468.75</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140625</v>
      </c>
      <c r="AF15" s="157" t="n">
        <f aca="false">AE15/B5</f>
        <v>1.40625</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250000</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291.666666666667</v>
      </c>
      <c r="S16" s="98" t="s">
        <v>224</v>
      </c>
      <c r="T16" s="145" t="s">
        <v>256</v>
      </c>
      <c r="U16" s="176" t="n">
        <f aca="false">R16</f>
        <v>291.666666666667</v>
      </c>
      <c r="V16" s="12" t="s">
        <v>224</v>
      </c>
      <c r="W16" s="175" t="n">
        <f aca="false">M$2</f>
        <v>11750</v>
      </c>
      <c r="X16" s="12" t="s">
        <v>87</v>
      </c>
      <c r="Y16" s="177" t="n">
        <f aca="false">U16*W16</f>
        <v>3427083.33333333</v>
      </c>
      <c r="Z16" s="193" t="n">
        <f aca="false">ROUNDDOWN((Y16/B5),2)</f>
        <v>34.27</v>
      </c>
      <c r="AA16" s="155" t="n">
        <f aca="false">入力シート!D$27</f>
        <v>8.8</v>
      </c>
      <c r="AB16" s="98" t="s">
        <v>136</v>
      </c>
      <c r="AC16" s="98"/>
      <c r="AD16" s="12"/>
      <c r="AE16" s="156" t="n">
        <f aca="false">AA16*B16</f>
        <v>2200000</v>
      </c>
      <c r="AF16" s="179" t="n">
        <f aca="false">AE16/B5</f>
        <v>22</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6075000</v>
      </c>
      <c r="AN16" s="149" t="n">
        <f aca="false">ROUNDDOWN((AM16/AK16/B$5),2)</f>
        <v>8.67</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0.15</v>
      </c>
      <c r="AA18" s="155" t="n">
        <f aca="false">入力シート!D$28</f>
        <v>2000</v>
      </c>
      <c r="AB18" s="12" t="s">
        <v>234</v>
      </c>
      <c r="AC18" s="155" t="n">
        <f aca="false">入力シート!F$28</f>
        <v>1</v>
      </c>
      <c r="AD18" s="145" t="s">
        <v>130</v>
      </c>
      <c r="AE18" s="194" t="n">
        <f aca="false">AA18*AC18*入力シート!F16</f>
        <v>10000</v>
      </c>
      <c r="AF18" s="195" t="n">
        <f aca="false">AE18/B5</f>
        <v>0.1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0.85</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0.31</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370.490196078431</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370.490196078431</v>
      </c>
      <c r="S32" s="232" t="s">
        <v>224</v>
      </c>
      <c r="T32" s="12"/>
      <c r="U32" s="100"/>
      <c r="V32" s="70"/>
      <c r="W32" s="12"/>
      <c r="X32" s="98"/>
      <c r="Y32" s="233" t="n">
        <f aca="false">SUM(Y8:Y30)</f>
        <v>4353259.80392157</v>
      </c>
      <c r="Z32" s="234" t="n">
        <f aca="false">SUM(Z8:Z30)</f>
        <v>43.52</v>
      </c>
      <c r="AA32" s="100"/>
      <c r="AB32" s="98"/>
      <c r="AC32" s="98"/>
      <c r="AD32" s="98"/>
      <c r="AE32" s="233" t="n">
        <f aca="false">SUM(AE8:AE30)</f>
        <v>8342291.66666667</v>
      </c>
      <c r="AF32" s="233" t="n">
        <f aca="false">SUM(AF8:AF30)</f>
        <v>37.9876785714286</v>
      </c>
      <c r="AG32" s="102"/>
      <c r="AH32" s="100"/>
      <c r="AI32" s="103"/>
      <c r="AJ32" s="12"/>
      <c r="AK32" s="12"/>
      <c r="AL32" s="12"/>
      <c r="AM32" s="233" t="n">
        <f aca="false">SUM(AM8:AM30)</f>
        <v>6675000</v>
      </c>
      <c r="AN32" s="234" t="n">
        <f aca="false">SUM(AN8:AN30)</f>
        <v>9.52</v>
      </c>
      <c r="AO32" s="235" t="n">
        <f aca="false">Y32+AE32+AM32</f>
        <v>19370551.4705882</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91.0276785714286</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v>
      </c>
      <c r="AQ36" s="238" t="n">
        <f aca="false">B4</f>
        <v>0.4</v>
      </c>
      <c r="AR36" s="238" t="n">
        <f aca="false">B6</f>
        <v>250000</v>
      </c>
      <c r="AS36" s="239" t="n">
        <f aca="false">R32</f>
        <v>370.490196078431</v>
      </c>
      <c r="AT36" s="240" t="n">
        <f aca="false">Z32</f>
        <v>43.52</v>
      </c>
      <c r="AU36" s="240" t="n">
        <f aca="false">AF32</f>
        <v>37.9876785714286</v>
      </c>
      <c r="AV36" s="240" t="n">
        <f aca="false">AN32</f>
        <v>9.52</v>
      </c>
      <c r="AW36" s="241" t="n">
        <f aca="false">AO33</f>
        <v>91.0276785714286</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W37"/>
  <sheetViews>
    <sheetView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E16" activeCellId="0" sqref="AE16"/>
    </sheetView>
  </sheetViews>
  <sheetFormatPr defaultColWidth="9.00390625" defaultRowHeight="17.25" zeroHeight="false" outlineLevelRow="0" outlineLevelCol="0"/>
  <cols>
    <col collapsed="false" customWidth="true" hidden="false" outlineLevel="0" max="1" min="1" style="12" width="25.51"/>
    <col collapsed="false" customWidth="true" hidden="false" outlineLevel="0" max="2" min="2" style="12" width="13.12"/>
    <col collapsed="false" customWidth="true" hidden="false" outlineLevel="0" max="3" min="3" style="12" width="6.37"/>
    <col collapsed="false" customWidth="true" hidden="false" outlineLevel="0" max="4" min="4" style="12" width="14.62"/>
    <col collapsed="false" customWidth="true" hidden="false" outlineLevel="0" max="5" min="5" style="12" width="2.63"/>
    <col collapsed="false" customWidth="true" hidden="false" outlineLevel="0" max="6" min="6" style="68" width="14.38"/>
    <col collapsed="false" customWidth="true" hidden="false" outlineLevel="0" max="7" min="7" style="12" width="2.13"/>
    <col collapsed="false" customWidth="false" hidden="false" outlineLevel="0" max="8" min="8" style="12" width="9"/>
    <col collapsed="false" customWidth="true" hidden="false" outlineLevel="0" max="9" min="9" style="12" width="9.38"/>
    <col collapsed="false" customWidth="false" hidden="false" outlineLevel="0" max="10" min="10" style="12" width="9"/>
    <col collapsed="false" customWidth="true" hidden="false" outlineLevel="0" max="12" min="11" style="12" width="11.12"/>
    <col collapsed="false" customWidth="true" hidden="false" outlineLevel="0" max="13" min="13" style="12" width="11.5"/>
    <col collapsed="false" customWidth="false" hidden="false" outlineLevel="0" max="14" min="14" style="12" width="9"/>
    <col collapsed="false" customWidth="true" hidden="false" outlineLevel="0" max="15" min="15" style="12" width="2.13"/>
    <col collapsed="false" customWidth="true" hidden="false" outlineLevel="0" max="16" min="16" style="12" width="11.62"/>
    <col collapsed="false" customWidth="true" hidden="false" outlineLevel="0" max="17" min="17" style="12" width="9.62"/>
    <col collapsed="false" customWidth="true" hidden="false" outlineLevel="0" max="18" min="18" style="69" width="8.5"/>
    <col collapsed="false" customWidth="true" hidden="false" outlineLevel="0" max="19" min="19" style="12" width="10.62"/>
    <col collapsed="false" customWidth="true" hidden="false" outlineLevel="0" max="20" min="20" style="12" width="32.12"/>
    <col collapsed="false" customWidth="true" hidden="false" outlineLevel="0" max="21" min="21" style="12" width="9.38"/>
    <col collapsed="false" customWidth="true" hidden="false" outlineLevel="0" max="22" min="22" style="70" width="9.62"/>
    <col collapsed="false" customWidth="true" hidden="false" outlineLevel="0" max="23" min="23" style="12" width="8.88"/>
    <col collapsed="false" customWidth="true" hidden="false" outlineLevel="0" max="24" min="24" style="12" width="5.5"/>
    <col collapsed="false" customWidth="true" hidden="false" outlineLevel="0" max="25" min="25" style="71" width="19.88"/>
    <col collapsed="false" customWidth="true" hidden="false" outlineLevel="0" max="26" min="26" style="71" width="10.38"/>
    <col collapsed="false" customWidth="true" hidden="false" outlineLevel="0" max="27" min="27" style="12" width="9.88"/>
    <col collapsed="false" customWidth="true" hidden="false" outlineLevel="0" max="30" min="28" style="12" width="11.88"/>
    <col collapsed="false" customWidth="true" hidden="false" outlineLevel="0" max="31" min="31" style="71" width="19.88"/>
    <col collapsed="false" customWidth="true" hidden="false" outlineLevel="0" max="32" min="32" style="71" width="10.38"/>
    <col collapsed="false" customWidth="true" hidden="false" outlineLevel="0" max="33" min="33" style="71" width="27.62"/>
    <col collapsed="false" customWidth="true" hidden="false" outlineLevel="0" max="34" min="34" style="12" width="21.62"/>
    <col collapsed="false" customWidth="true" hidden="false" outlineLevel="0" max="35" min="35" style="12" width="13.12"/>
    <col collapsed="false" customWidth="true" hidden="false" outlineLevel="0" max="36" min="36" style="12" width="8"/>
    <col collapsed="false" customWidth="true" hidden="false" outlineLevel="0" max="37" min="37" style="12" width="11.62"/>
    <col collapsed="false" customWidth="true" hidden="false" outlineLevel="0" max="38" min="38" style="12" width="8"/>
    <col collapsed="false" customWidth="true" hidden="false" outlineLevel="0" max="39" min="39" style="12" width="21.62"/>
    <col collapsed="false" customWidth="true" hidden="false" outlineLevel="0" max="40" min="40" style="12" width="10.38"/>
    <col collapsed="false" customWidth="true" hidden="false" outlineLevel="0" max="41" min="41" style="12" width="40.99"/>
    <col collapsed="false" customWidth="true" hidden="false" outlineLevel="0" max="42" min="42" style="12" width="10.88"/>
    <col collapsed="false" customWidth="true" hidden="false" outlineLevel="0" max="43" min="43" style="12" width="6.13"/>
    <col collapsed="false" customWidth="true" hidden="false" outlineLevel="0" max="45" min="44" style="12" width="10.88"/>
    <col collapsed="false" customWidth="true" hidden="false" outlineLevel="0" max="48" min="46" style="12" width="8.5"/>
    <col collapsed="false" customWidth="true" hidden="false" outlineLevel="0" max="49" min="49" style="12" width="18.12"/>
    <col collapsed="false" customWidth="false" hidden="false" outlineLevel="0" max="1024" min="50" style="12" width="9"/>
  </cols>
  <sheetData>
    <row r="1" s="91" customFormat="true" ht="29.25" hidden="false" customHeight="true" outlineLevel="0" collapsed="false">
      <c r="A1" s="72" t="s">
        <v>255</v>
      </c>
      <c r="B1" s="73"/>
      <c r="C1" s="74"/>
      <c r="D1" s="75"/>
      <c r="E1" s="76"/>
      <c r="F1" s="77"/>
      <c r="G1" s="78"/>
      <c r="H1" s="79" t="s">
        <v>72</v>
      </c>
      <c r="I1" s="80" t="n">
        <f aca="false">入力シート!F7</f>
        <v>150</v>
      </c>
      <c r="J1" s="12" t="s">
        <v>176</v>
      </c>
      <c r="K1" s="12"/>
      <c r="L1" s="12"/>
      <c r="M1" s="12"/>
      <c r="N1" s="12"/>
      <c r="O1" s="81"/>
      <c r="P1" s="76"/>
      <c r="Q1" s="82"/>
      <c r="R1" s="83"/>
      <c r="S1" s="82"/>
      <c r="T1" s="78"/>
      <c r="U1" s="84"/>
      <c r="V1" s="85"/>
      <c r="W1" s="78"/>
      <c r="X1" s="82"/>
      <c r="Y1" s="86"/>
      <c r="Z1" s="87"/>
      <c r="AA1" s="84"/>
      <c r="AB1" s="82"/>
      <c r="AC1" s="82"/>
      <c r="AD1" s="82"/>
      <c r="AE1" s="86"/>
      <c r="AF1" s="86"/>
      <c r="AG1" s="87"/>
      <c r="AH1" s="84"/>
      <c r="AI1" s="88"/>
      <c r="AJ1" s="78"/>
      <c r="AK1" s="78"/>
      <c r="AL1" s="78"/>
      <c r="AM1" s="89"/>
      <c r="AN1" s="78"/>
      <c r="AO1" s="90"/>
    </row>
    <row r="2" s="91" customFormat="true" ht="29.25" hidden="false" customHeight="true" outlineLevel="0" collapsed="false">
      <c r="A2" s="92"/>
      <c r="B2" s="93"/>
      <c r="C2" s="67"/>
      <c r="D2" s="94"/>
      <c r="E2" s="95"/>
      <c r="F2" s="68"/>
      <c r="G2" s="12"/>
      <c r="H2" s="79" t="s">
        <v>72</v>
      </c>
      <c r="I2" s="80" t="n">
        <f aca="false">入力シート!D$7</f>
        <v>40</v>
      </c>
      <c r="J2" s="12" t="s">
        <v>177</v>
      </c>
      <c r="K2" s="12"/>
      <c r="L2" s="12" t="s">
        <v>86</v>
      </c>
      <c r="M2" s="96" t="n">
        <f aca="false">入力シート!D$11</f>
        <v>11750</v>
      </c>
      <c r="N2" s="12" t="s">
        <v>178</v>
      </c>
      <c r="O2" s="97"/>
      <c r="P2" s="95"/>
      <c r="Q2" s="98"/>
      <c r="R2" s="99"/>
      <c r="S2" s="98"/>
      <c r="T2" s="12"/>
      <c r="U2" s="100"/>
      <c r="V2" s="70"/>
      <c r="W2" s="12"/>
      <c r="X2" s="98"/>
      <c r="Y2" s="101"/>
      <c r="Z2" s="102"/>
      <c r="AA2" s="100"/>
      <c r="AB2" s="98"/>
      <c r="AC2" s="98"/>
      <c r="AD2" s="98"/>
      <c r="AE2" s="101"/>
      <c r="AF2" s="101"/>
      <c r="AG2" s="102"/>
      <c r="AH2" s="100"/>
      <c r="AI2" s="103"/>
      <c r="AJ2" s="12"/>
      <c r="AK2" s="12"/>
      <c r="AL2" s="12"/>
      <c r="AM2" s="104"/>
      <c r="AN2" s="12"/>
      <c r="AO2" s="105"/>
    </row>
    <row r="3" s="91" customFormat="true" ht="29.25" hidden="false" customHeight="true" outlineLevel="0" collapsed="false">
      <c r="A3" s="92" t="s">
        <v>64</v>
      </c>
      <c r="B3" s="106" t="n">
        <f aca="false">入力シート!D$4/100</f>
        <v>1</v>
      </c>
      <c r="C3" s="67"/>
      <c r="D3" s="94"/>
      <c r="E3" s="95"/>
      <c r="F3" s="68"/>
      <c r="G3" s="12"/>
      <c r="H3" s="107" t="s">
        <v>76</v>
      </c>
      <c r="I3" s="108" t="n">
        <f aca="false">入力シート!D$8</f>
        <v>296.296296296296</v>
      </c>
      <c r="J3" s="91" t="s">
        <v>77</v>
      </c>
      <c r="K3" s="12"/>
      <c r="L3" s="79" t="s">
        <v>83</v>
      </c>
      <c r="M3" s="80" t="n">
        <f aca="false">入力シート!D$10</f>
        <v>7.5</v>
      </c>
      <c r="N3" s="12" t="s">
        <v>179</v>
      </c>
      <c r="O3" s="97"/>
      <c r="P3" s="95"/>
      <c r="Q3" s="98"/>
      <c r="R3" s="99"/>
      <c r="S3" s="98"/>
      <c r="T3" s="12"/>
      <c r="U3" s="109"/>
      <c r="V3" s="70"/>
      <c r="W3" s="12"/>
      <c r="X3" s="98"/>
      <c r="Y3" s="101"/>
      <c r="Z3" s="102"/>
      <c r="AA3" s="100"/>
      <c r="AB3" s="12"/>
      <c r="AC3" s="12"/>
      <c r="AD3" s="12"/>
      <c r="AE3" s="101"/>
      <c r="AF3" s="101"/>
      <c r="AG3" s="102"/>
      <c r="AH3" s="100"/>
      <c r="AI3" s="103"/>
      <c r="AJ3" s="12"/>
      <c r="AK3" s="12"/>
      <c r="AL3" s="12"/>
      <c r="AM3" s="104"/>
      <c r="AN3" s="12"/>
      <c r="AO3" s="105"/>
    </row>
    <row r="4" s="91" customFormat="true" ht="29.25" hidden="false" customHeight="true" outlineLevel="0" collapsed="false">
      <c r="A4" s="92" t="s">
        <v>67</v>
      </c>
      <c r="B4" s="242" t="n">
        <f aca="false">結果シート!D19</f>
        <v>0.2</v>
      </c>
      <c r="C4" s="67"/>
      <c r="D4" s="94"/>
      <c r="E4" s="95"/>
      <c r="F4" s="68"/>
      <c r="G4" s="12"/>
      <c r="H4" s="79" t="s">
        <v>180</v>
      </c>
      <c r="I4" s="108" t="n">
        <f aca="false">入力シート!D$9</f>
        <v>3</v>
      </c>
      <c r="J4" s="12" t="s">
        <v>81</v>
      </c>
      <c r="K4" s="12"/>
      <c r="L4" s="12"/>
      <c r="M4" s="12"/>
      <c r="N4" s="12"/>
      <c r="O4" s="97"/>
      <c r="P4" s="110" t="s">
        <v>181</v>
      </c>
      <c r="Q4" s="110"/>
      <c r="R4" s="110"/>
      <c r="S4" s="110"/>
      <c r="T4" s="110"/>
      <c r="U4" s="111" t="s">
        <v>182</v>
      </c>
      <c r="V4" s="111"/>
      <c r="W4" s="111"/>
      <c r="X4" s="111"/>
      <c r="Y4" s="111"/>
      <c r="Z4" s="111"/>
      <c r="AA4" s="112" t="s">
        <v>110</v>
      </c>
      <c r="AB4" s="112"/>
      <c r="AC4" s="112"/>
      <c r="AD4" s="112"/>
      <c r="AE4" s="112"/>
      <c r="AF4" s="112"/>
      <c r="AG4" s="112"/>
      <c r="AH4" s="113" t="s">
        <v>183</v>
      </c>
      <c r="AI4" s="113"/>
      <c r="AJ4" s="113"/>
      <c r="AK4" s="113"/>
      <c r="AL4" s="113"/>
      <c r="AM4" s="113"/>
      <c r="AN4" s="113"/>
      <c r="AO4" s="114"/>
    </row>
    <row r="5" s="91" customFormat="true" ht="29.25" hidden="false" customHeight="true" outlineLevel="0" collapsed="false">
      <c r="A5" s="92" t="s">
        <v>69</v>
      </c>
      <c r="B5" s="115" t="n">
        <f aca="false">入力シート!D$6</f>
        <v>100000</v>
      </c>
      <c r="C5" s="67" t="s">
        <v>70</v>
      </c>
      <c r="D5" s="94"/>
      <c r="E5" s="95"/>
      <c r="F5" s="68"/>
      <c r="G5" s="12"/>
      <c r="H5" s="79" t="s">
        <v>184</v>
      </c>
      <c r="I5" s="116" t="n">
        <f aca="false">B6/I3*I4</f>
        <v>5062.5</v>
      </c>
      <c r="J5" s="12" t="s">
        <v>185</v>
      </c>
      <c r="K5" s="12"/>
      <c r="L5" s="12"/>
      <c r="M5" s="12"/>
      <c r="N5" s="12"/>
      <c r="O5" s="97"/>
      <c r="P5" s="110"/>
      <c r="Q5" s="110"/>
      <c r="R5" s="110"/>
      <c r="S5" s="110"/>
      <c r="T5" s="110"/>
      <c r="U5" s="111"/>
      <c r="V5" s="111"/>
      <c r="W5" s="111"/>
      <c r="X5" s="111"/>
      <c r="Y5" s="111"/>
      <c r="Z5" s="111"/>
      <c r="AA5" s="112"/>
      <c r="AB5" s="112"/>
      <c r="AC5" s="112"/>
      <c r="AD5" s="112"/>
      <c r="AE5" s="112"/>
      <c r="AF5" s="112"/>
      <c r="AG5" s="112"/>
      <c r="AH5" s="113"/>
      <c r="AI5" s="113"/>
      <c r="AJ5" s="113"/>
      <c r="AK5" s="113"/>
      <c r="AL5" s="113"/>
      <c r="AM5" s="113"/>
      <c r="AN5" s="113"/>
      <c r="AO5" s="114"/>
    </row>
    <row r="6" s="91" customFormat="true" ht="29.25" hidden="false" customHeight="true" outlineLevel="0" collapsed="false">
      <c r="A6" s="92" t="s">
        <v>186</v>
      </c>
      <c r="B6" s="117" t="n">
        <f aca="false">B5/B4</f>
        <v>500000</v>
      </c>
      <c r="C6" s="67" t="s">
        <v>70</v>
      </c>
      <c r="D6" s="94"/>
      <c r="E6" s="95"/>
      <c r="F6" s="68"/>
      <c r="G6" s="12"/>
      <c r="H6" s="79"/>
      <c r="I6" s="118"/>
      <c r="J6" s="12"/>
      <c r="K6" s="12"/>
      <c r="L6" s="12"/>
      <c r="M6" s="12"/>
      <c r="N6" s="12"/>
      <c r="O6" s="97"/>
      <c r="P6" s="95"/>
      <c r="Q6" s="98"/>
      <c r="R6" s="99"/>
      <c r="S6" s="119"/>
      <c r="T6" s="79"/>
      <c r="U6" s="109"/>
      <c r="V6" s="70"/>
      <c r="W6" s="120"/>
      <c r="X6" s="121"/>
      <c r="Y6" s="101"/>
      <c r="Z6" s="102"/>
      <c r="AA6" s="100"/>
      <c r="AB6" s="98"/>
      <c r="AC6" s="98"/>
      <c r="AD6" s="98"/>
      <c r="AE6" s="101"/>
      <c r="AF6" s="101"/>
      <c r="AG6" s="102"/>
      <c r="AH6" s="122"/>
      <c r="AI6" s="123"/>
      <c r="AJ6" s="12"/>
      <c r="AK6" s="12"/>
      <c r="AL6" s="12"/>
      <c r="AM6" s="104"/>
      <c r="AN6" s="12"/>
      <c r="AO6" s="124"/>
    </row>
    <row r="7" s="91" customFormat="true" ht="29.25" hidden="false" customHeight="true" outlineLevel="0" collapsed="false">
      <c r="A7" s="125"/>
      <c r="B7" s="126"/>
      <c r="C7" s="127"/>
      <c r="D7" s="128" t="s">
        <v>187</v>
      </c>
      <c r="E7" s="129"/>
      <c r="F7" s="130" t="s">
        <v>188</v>
      </c>
      <c r="G7" s="126"/>
      <c r="H7" s="126"/>
      <c r="I7" s="126"/>
      <c r="J7" s="126"/>
      <c r="K7" s="126"/>
      <c r="L7" s="126"/>
      <c r="M7" s="126"/>
      <c r="N7" s="126"/>
      <c r="O7" s="131"/>
      <c r="P7" s="129" t="s">
        <v>189</v>
      </c>
      <c r="Q7" s="132"/>
      <c r="R7" s="133" t="s">
        <v>190</v>
      </c>
      <c r="S7" s="132"/>
      <c r="T7" s="126" t="s">
        <v>191</v>
      </c>
      <c r="U7" s="134" t="s">
        <v>192</v>
      </c>
      <c r="V7" s="135" t="s">
        <v>193</v>
      </c>
      <c r="W7" s="126" t="s">
        <v>194</v>
      </c>
      <c r="X7" s="132"/>
      <c r="Y7" s="136" t="s">
        <v>190</v>
      </c>
      <c r="Z7" s="137" t="s">
        <v>195</v>
      </c>
      <c r="AA7" s="134" t="s">
        <v>194</v>
      </c>
      <c r="AB7" s="132"/>
      <c r="AC7" s="132" t="s">
        <v>196</v>
      </c>
      <c r="AD7" s="132"/>
      <c r="AE7" s="136" t="s">
        <v>190</v>
      </c>
      <c r="AF7" s="136" t="s">
        <v>195</v>
      </c>
      <c r="AG7" s="137" t="s">
        <v>191</v>
      </c>
      <c r="AH7" s="134" t="s">
        <v>197</v>
      </c>
      <c r="AI7" s="138" t="s">
        <v>194</v>
      </c>
      <c r="AJ7" s="126"/>
      <c r="AK7" s="126" t="s">
        <v>198</v>
      </c>
      <c r="AL7" s="126"/>
      <c r="AM7" s="139" t="s">
        <v>190</v>
      </c>
      <c r="AN7" s="140" t="s">
        <v>195</v>
      </c>
      <c r="AO7" s="141" t="s">
        <v>191</v>
      </c>
    </row>
    <row r="8" s="91" customFormat="true" ht="29.25" hidden="false" customHeight="true" outlineLevel="0" collapsed="false">
      <c r="A8" s="142"/>
      <c r="B8" s="12"/>
      <c r="C8" s="67"/>
      <c r="D8" s="94"/>
      <c r="E8" s="95"/>
      <c r="F8" s="68"/>
      <c r="G8" s="12"/>
      <c r="H8" s="12" t="s">
        <v>199</v>
      </c>
      <c r="I8" s="12" t="s">
        <v>200</v>
      </c>
      <c r="J8" s="12"/>
      <c r="K8" s="12" t="s">
        <v>201</v>
      </c>
      <c r="L8" s="12" t="s">
        <v>115</v>
      </c>
      <c r="M8" s="12" t="s">
        <v>202</v>
      </c>
      <c r="N8" s="12" t="s">
        <v>203</v>
      </c>
      <c r="O8" s="97"/>
      <c r="P8" s="95"/>
      <c r="Q8" s="98"/>
      <c r="R8" s="99"/>
      <c r="S8" s="98"/>
      <c r="T8" s="12"/>
      <c r="U8" s="100"/>
      <c r="V8" s="70"/>
      <c r="W8" s="12"/>
      <c r="X8" s="98"/>
      <c r="Y8" s="101"/>
      <c r="Z8" s="102"/>
      <c r="AA8" s="100"/>
      <c r="AB8" s="98"/>
      <c r="AC8" s="98"/>
      <c r="AD8" s="98"/>
      <c r="AE8" s="101"/>
      <c r="AF8" s="101"/>
      <c r="AG8" s="102"/>
      <c r="AH8" s="100"/>
      <c r="AI8" s="103"/>
      <c r="AJ8" s="12"/>
      <c r="AK8" s="12"/>
      <c r="AL8" s="12"/>
      <c r="AM8" s="104"/>
      <c r="AN8" s="143"/>
      <c r="AO8" s="144"/>
    </row>
    <row r="9" s="91" customFormat="true" ht="29.25" hidden="false" customHeight="true" outlineLevel="0" collapsed="false">
      <c r="A9" s="142"/>
      <c r="B9" s="12"/>
      <c r="C9" s="67"/>
      <c r="D9" s="94" t="s">
        <v>204</v>
      </c>
      <c r="E9" s="95"/>
      <c r="F9" s="68"/>
      <c r="G9" s="12"/>
      <c r="H9" s="68"/>
      <c r="I9" s="145"/>
      <c r="J9" s="12"/>
      <c r="K9" s="145"/>
      <c r="L9" s="145"/>
      <c r="M9" s="12"/>
      <c r="N9" s="12"/>
      <c r="O9" s="97"/>
      <c r="P9" s="95"/>
      <c r="Q9" s="98"/>
      <c r="R9" s="99"/>
      <c r="S9" s="98"/>
      <c r="T9" s="12"/>
      <c r="U9" s="100"/>
      <c r="V9" s="70"/>
      <c r="W9" s="12"/>
      <c r="X9" s="98"/>
      <c r="Y9" s="101"/>
      <c r="Z9" s="102"/>
      <c r="AA9" s="100"/>
      <c r="AB9" s="98"/>
      <c r="AC9" s="98"/>
      <c r="AD9" s="98"/>
      <c r="AE9" s="101"/>
      <c r="AF9" s="101"/>
      <c r="AG9" s="102"/>
      <c r="AH9" s="146" t="str">
        <f aca="false">入力シート!C34</f>
        <v>（追加施設）</v>
      </c>
      <c r="AI9" s="146" t="n">
        <f aca="false">入力シート!D34</f>
        <v>0</v>
      </c>
      <c r="AJ9" s="147" t="s">
        <v>145</v>
      </c>
      <c r="AK9" s="146" t="n">
        <f aca="false">入力シート!F34</f>
        <v>7</v>
      </c>
      <c r="AL9" s="147" t="s">
        <v>146</v>
      </c>
      <c r="AM9" s="148" t="n">
        <f aca="false">AI9*I1</f>
        <v>0</v>
      </c>
      <c r="AN9" s="149" t="n">
        <f aca="false">ROUNDDOWN((AM9/AK9/B$5),2)</f>
        <v>0</v>
      </c>
      <c r="AO9" s="144" t="s">
        <v>205</v>
      </c>
    </row>
    <row r="10" s="91" customFormat="true" ht="29.25" hidden="false" customHeight="true" outlineLevel="0" collapsed="false">
      <c r="A10" s="142"/>
      <c r="B10" s="12"/>
      <c r="C10" s="67"/>
      <c r="D10" s="94"/>
      <c r="E10" s="95"/>
      <c r="F10" s="68"/>
      <c r="G10" s="12"/>
      <c r="H10" s="12"/>
      <c r="I10" s="12"/>
      <c r="J10" s="12"/>
      <c r="K10" s="145"/>
      <c r="L10" s="145"/>
      <c r="M10" s="12"/>
      <c r="N10" s="12"/>
      <c r="O10" s="97"/>
      <c r="P10" s="95"/>
      <c r="Q10" s="98"/>
      <c r="R10" s="99"/>
      <c r="S10" s="150"/>
      <c r="T10" s="145"/>
      <c r="U10" s="100"/>
      <c r="V10" s="70"/>
      <c r="W10" s="12"/>
      <c r="X10" s="98"/>
      <c r="Y10" s="101"/>
      <c r="Z10" s="102"/>
      <c r="AA10" s="100"/>
      <c r="AB10" s="98"/>
      <c r="AC10" s="98"/>
      <c r="AD10" s="98"/>
      <c r="AE10" s="101"/>
      <c r="AF10" s="101"/>
      <c r="AG10" s="102"/>
      <c r="AH10" s="146" t="str">
        <f aca="false">入力シート!C35</f>
        <v>（追加施設）</v>
      </c>
      <c r="AI10" s="146" t="n">
        <f aca="false">入力シート!D35</f>
        <v>0</v>
      </c>
      <c r="AJ10" s="147" t="s">
        <v>145</v>
      </c>
      <c r="AK10" s="146" t="n">
        <f aca="false">入力シート!F35</f>
        <v>7</v>
      </c>
      <c r="AL10" s="147" t="s">
        <v>146</v>
      </c>
      <c r="AM10" s="148" t="n">
        <f aca="false">AI10*I2</f>
        <v>0</v>
      </c>
      <c r="AN10" s="149" t="n">
        <f aca="false">ROUNDDOWN((AM10/AK10/B$5),2)</f>
        <v>0</v>
      </c>
      <c r="AO10" s="144" t="s">
        <v>205</v>
      </c>
    </row>
    <row r="11" s="91" customFormat="true" ht="29.25" hidden="false" customHeight="true" outlineLevel="0" collapsed="false">
      <c r="A11" s="142" t="s">
        <v>206</v>
      </c>
      <c r="B11" s="118"/>
      <c r="C11" s="67"/>
      <c r="D11" s="94"/>
      <c r="E11" s="95"/>
      <c r="F11" s="151" t="s">
        <v>200</v>
      </c>
      <c r="G11" s="12"/>
      <c r="H11" s="12"/>
      <c r="I11" s="12"/>
      <c r="J11" s="12"/>
      <c r="K11" s="145"/>
      <c r="L11" s="145"/>
      <c r="M11" s="12"/>
      <c r="N11" s="12"/>
      <c r="O11" s="97"/>
      <c r="P11" s="95"/>
      <c r="Q11" s="98"/>
      <c r="R11" s="99"/>
      <c r="S11" s="150"/>
      <c r="T11" s="145"/>
      <c r="U11" s="100"/>
      <c r="V11" s="70"/>
      <c r="W11" s="12"/>
      <c r="X11" s="98"/>
      <c r="Y11" s="101"/>
      <c r="Z11" s="102"/>
      <c r="AA11" s="100"/>
      <c r="AB11" s="98"/>
      <c r="AC11" s="98"/>
      <c r="AD11" s="98"/>
      <c r="AE11" s="101"/>
      <c r="AF11" s="101"/>
      <c r="AG11" s="102"/>
      <c r="AH11" s="146" t="str">
        <f aca="false">入力シート!C36</f>
        <v>（追加施設）</v>
      </c>
      <c r="AI11" s="146" t="n">
        <f aca="false">入力シート!D36</f>
        <v>0</v>
      </c>
      <c r="AJ11" s="147" t="s">
        <v>145</v>
      </c>
      <c r="AK11" s="146" t="n">
        <f aca="false">入力シート!F36</f>
        <v>7</v>
      </c>
      <c r="AL11" s="147" t="s">
        <v>146</v>
      </c>
      <c r="AM11" s="148" t="n">
        <f aca="false">AI11*I3</f>
        <v>0</v>
      </c>
      <c r="AN11" s="149" t="n">
        <f aca="false">ROUNDDOWN((AM11/AK11/B$5),2)</f>
        <v>0</v>
      </c>
      <c r="AO11" s="144" t="s">
        <v>205</v>
      </c>
    </row>
    <row r="12" s="91" customFormat="true" ht="29.25" hidden="false" customHeight="true" outlineLevel="0" collapsed="false">
      <c r="A12" s="142"/>
      <c r="B12" s="118"/>
      <c r="C12" s="67"/>
      <c r="D12" s="94"/>
      <c r="E12" s="95"/>
      <c r="F12" s="68"/>
      <c r="G12" s="12"/>
      <c r="H12" s="12"/>
      <c r="I12" s="12"/>
      <c r="J12" s="12"/>
      <c r="K12" s="145"/>
      <c r="L12" s="145"/>
      <c r="M12" s="12"/>
      <c r="N12" s="12"/>
      <c r="O12" s="97"/>
      <c r="P12" s="95"/>
      <c r="Q12" s="98"/>
      <c r="R12" s="99"/>
      <c r="S12" s="150"/>
      <c r="T12" s="145"/>
      <c r="U12" s="100"/>
      <c r="V12" s="70"/>
      <c r="W12" s="12"/>
      <c r="X12" s="98"/>
      <c r="Y12" s="101"/>
      <c r="Z12" s="102"/>
      <c r="AA12" s="100"/>
      <c r="AB12" s="98"/>
      <c r="AC12" s="98"/>
      <c r="AD12" s="98"/>
      <c r="AE12" s="101"/>
      <c r="AF12" s="101"/>
      <c r="AG12" s="102"/>
      <c r="AH12" s="100"/>
      <c r="AI12" s="103"/>
      <c r="AJ12" s="12"/>
      <c r="AK12" s="12"/>
      <c r="AL12" s="12"/>
      <c r="AM12" s="104"/>
      <c r="AN12" s="143"/>
      <c r="AO12" s="152"/>
    </row>
    <row r="13" s="91" customFormat="true" ht="34.5" hidden="false" customHeight="false" outlineLevel="0" collapsed="false">
      <c r="A13" s="153" t="s">
        <v>207</v>
      </c>
      <c r="B13" s="154" t="n">
        <f aca="false">B6/I2</f>
        <v>12500</v>
      </c>
      <c r="C13" s="67" t="s">
        <v>208</v>
      </c>
      <c r="D13" s="94"/>
      <c r="E13" s="95"/>
      <c r="F13" s="68"/>
      <c r="G13" s="12"/>
      <c r="H13" s="12"/>
      <c r="I13" s="12"/>
      <c r="J13" s="12"/>
      <c r="K13" s="145"/>
      <c r="L13" s="145"/>
      <c r="M13" s="12"/>
      <c r="N13" s="12"/>
      <c r="O13" s="97"/>
      <c r="P13" s="95"/>
      <c r="Q13" s="98"/>
      <c r="R13" s="99"/>
      <c r="S13" s="150"/>
      <c r="T13" s="145"/>
      <c r="U13" s="100"/>
      <c r="V13" s="70"/>
      <c r="W13" s="12"/>
      <c r="X13" s="98"/>
      <c r="Y13" s="101"/>
      <c r="Z13" s="71"/>
      <c r="AA13" s="155" t="n">
        <f aca="false">入力シート!D$21</f>
        <v>848</v>
      </c>
      <c r="AB13" s="12" t="s">
        <v>112</v>
      </c>
      <c r="AC13" s="155" t="n">
        <f aca="false">入力シート!F$21</f>
        <v>7</v>
      </c>
      <c r="AD13" s="12" t="s">
        <v>113</v>
      </c>
      <c r="AE13" s="156" t="n">
        <f aca="false">AA13*B13</f>
        <v>10600000</v>
      </c>
      <c r="AF13" s="157" t="n">
        <f aca="false">AE13/B5/AC13</f>
        <v>15.1428571428571</v>
      </c>
      <c r="AG13" s="158" t="s">
        <v>209</v>
      </c>
      <c r="AH13" s="146" t="str">
        <f aca="false">入力シート!C32</f>
        <v>育苗ハウス</v>
      </c>
      <c r="AI13" s="159" t="n">
        <f aca="false">入力シート!D$32</f>
        <v>0</v>
      </c>
      <c r="AJ13" s="147" t="s">
        <v>145</v>
      </c>
      <c r="AK13" s="160" t="n">
        <f aca="false">入力シート!F$32</f>
        <v>10</v>
      </c>
      <c r="AL13" s="147" t="s">
        <v>146</v>
      </c>
      <c r="AM13" s="148" t="n">
        <f aca="false">AI13*I5</f>
        <v>0</v>
      </c>
      <c r="AN13" s="149" t="n">
        <f aca="false">ROUNDDOWN((AM13/AK13/B$5),2)</f>
        <v>0</v>
      </c>
      <c r="AO13" s="161" t="s">
        <v>210</v>
      </c>
    </row>
    <row r="14" s="91" customFormat="true" ht="34.5" hidden="false" customHeight="false" outlineLevel="0" collapsed="false">
      <c r="A14" s="153" t="s">
        <v>211</v>
      </c>
      <c r="B14" s="162" t="n">
        <f aca="false">B13*入力シート!F23*I1*I2/1000</f>
        <v>93750</v>
      </c>
      <c r="C14" s="67" t="s">
        <v>212</v>
      </c>
      <c r="D14" s="94"/>
      <c r="E14" s="95"/>
      <c r="F14" s="68"/>
      <c r="G14" s="12"/>
      <c r="H14" s="12"/>
      <c r="I14" s="12"/>
      <c r="J14" s="12"/>
      <c r="K14" s="145"/>
      <c r="L14" s="145"/>
      <c r="M14" s="12"/>
      <c r="N14" s="12"/>
      <c r="O14" s="97"/>
      <c r="P14" s="95"/>
      <c r="Q14" s="98"/>
      <c r="R14" s="99"/>
      <c r="S14" s="150"/>
      <c r="T14" s="145"/>
      <c r="U14" s="100"/>
      <c r="V14" s="70"/>
      <c r="W14" s="12"/>
      <c r="X14" s="98"/>
      <c r="Y14" s="101"/>
      <c r="Z14" s="71"/>
      <c r="AA14" s="155" t="n">
        <f aca="false">入力シート!D$22</f>
        <v>2000</v>
      </c>
      <c r="AB14" s="145" t="s">
        <v>116</v>
      </c>
      <c r="AC14" s="155" t="n">
        <f aca="false">入力シート!F$22</f>
        <v>150</v>
      </c>
      <c r="AD14" s="145" t="s">
        <v>117</v>
      </c>
      <c r="AE14" s="163" t="n">
        <f aca="false">AA14*B14/AC14</f>
        <v>1250000</v>
      </c>
      <c r="AF14" s="164" t="n">
        <f aca="false">AE14/B5</f>
        <v>12.5</v>
      </c>
      <c r="AG14" s="165" t="s">
        <v>213</v>
      </c>
      <c r="AH14" s="146" t="str">
        <f aca="false">入力シート!C38</f>
        <v>培地撹拌機</v>
      </c>
      <c r="AI14" s="166" t="n">
        <f aca="false">入力シート!D38</f>
        <v>0</v>
      </c>
      <c r="AJ14" s="12" t="s">
        <v>154</v>
      </c>
      <c r="AK14" s="167" t="n">
        <f aca="false">入力シート!F38</f>
        <v>7</v>
      </c>
      <c r="AL14" s="147" t="s">
        <v>146</v>
      </c>
      <c r="AM14" s="168" t="n">
        <f aca="false">AI14</f>
        <v>0</v>
      </c>
      <c r="AN14" s="149" t="n">
        <f aca="false">ROUNDDOWN((AM14/AK14/B$5),2)</f>
        <v>0</v>
      </c>
      <c r="AO14" s="144" t="s">
        <v>214</v>
      </c>
    </row>
    <row r="15" s="91" customFormat="true" ht="51.75" hidden="false" customHeight="false" outlineLevel="0" collapsed="false">
      <c r="A15" s="153" t="s">
        <v>215</v>
      </c>
      <c r="B15" s="169" t="n">
        <f aca="false">入力シート!F26*B14/1000</f>
        <v>937.5</v>
      </c>
      <c r="C15" s="67" t="s">
        <v>216</v>
      </c>
      <c r="D15" s="94"/>
      <c r="E15" s="95"/>
      <c r="F15" s="68"/>
      <c r="G15" s="12"/>
      <c r="H15" s="12"/>
      <c r="I15" s="68"/>
      <c r="J15" s="12"/>
      <c r="K15" s="145"/>
      <c r="L15" s="145"/>
      <c r="M15" s="12"/>
      <c r="N15" s="12"/>
      <c r="O15" s="97"/>
      <c r="P15" s="170" t="n">
        <f aca="false">入力シート!D$14</f>
        <v>21</v>
      </c>
      <c r="Q15" s="98" t="s">
        <v>93</v>
      </c>
      <c r="R15" s="99"/>
      <c r="S15" s="98"/>
      <c r="T15" s="171" t="s">
        <v>217</v>
      </c>
      <c r="U15" s="100"/>
      <c r="V15" s="70"/>
      <c r="W15" s="12"/>
      <c r="X15" s="98"/>
      <c r="Y15" s="101"/>
      <c r="Z15" s="71"/>
      <c r="AA15" s="155" t="n">
        <f aca="false">入力シート!D$25</f>
        <v>3000</v>
      </c>
      <c r="AB15" s="145" t="s">
        <v>116</v>
      </c>
      <c r="AC15" s="155" t="n">
        <f aca="false">入力シート!F$25</f>
        <v>10</v>
      </c>
      <c r="AD15" s="145" t="s">
        <v>130</v>
      </c>
      <c r="AE15" s="156" t="n">
        <f aca="false">AA15*B15/AC15</f>
        <v>281250</v>
      </c>
      <c r="AF15" s="157" t="n">
        <f aca="false">AE15/B5</f>
        <v>2.8125</v>
      </c>
      <c r="AG15" s="172" t="s">
        <v>218</v>
      </c>
      <c r="AH15" s="146" t="str">
        <f aca="false">入力シート!C39</f>
        <v>培地詰め機</v>
      </c>
      <c r="AI15" s="166" t="n">
        <f aca="false">入力シート!D39</f>
        <v>0</v>
      </c>
      <c r="AJ15" s="12" t="s">
        <v>154</v>
      </c>
      <c r="AK15" s="167" t="n">
        <f aca="false">入力シート!F39</f>
        <v>7</v>
      </c>
      <c r="AL15" s="147" t="s">
        <v>146</v>
      </c>
      <c r="AM15" s="168" t="n">
        <f aca="false">AI15</f>
        <v>0</v>
      </c>
      <c r="AN15" s="149" t="n">
        <f aca="false">ROUNDDOWN((AM15/AK15/B$5),2)</f>
        <v>0</v>
      </c>
      <c r="AO15" s="144" t="s">
        <v>219</v>
      </c>
    </row>
    <row r="16" s="91" customFormat="true" ht="87" hidden="false" customHeight="true" outlineLevel="0" collapsed="false">
      <c r="A16" s="142" t="s">
        <v>220</v>
      </c>
      <c r="B16" s="243" t="n">
        <f aca="false">B6</f>
        <v>500000</v>
      </c>
      <c r="C16" s="67" t="s">
        <v>70</v>
      </c>
      <c r="D16" s="94" t="s">
        <v>221</v>
      </c>
      <c r="E16" s="95"/>
      <c r="F16" s="151" t="s">
        <v>222</v>
      </c>
      <c r="G16" s="12"/>
      <c r="H16" s="12"/>
      <c r="I16" s="12"/>
      <c r="J16" s="12"/>
      <c r="K16" s="145"/>
      <c r="L16" s="145"/>
      <c r="M16" s="12"/>
      <c r="N16" s="12"/>
      <c r="O16" s="12"/>
      <c r="P16" s="174" t="n">
        <f aca="false">M3*60/P15*I2</f>
        <v>857.142857142857</v>
      </c>
      <c r="Q16" s="12" t="s">
        <v>223</v>
      </c>
      <c r="R16" s="175" t="n">
        <f aca="false">B16/P16</f>
        <v>583.333333333333</v>
      </c>
      <c r="S16" s="98" t="s">
        <v>224</v>
      </c>
      <c r="T16" s="145" t="s">
        <v>256</v>
      </c>
      <c r="U16" s="176" t="n">
        <f aca="false">R16</f>
        <v>583.333333333333</v>
      </c>
      <c r="V16" s="12" t="s">
        <v>224</v>
      </c>
      <c r="W16" s="175" t="n">
        <f aca="false">M$2</f>
        <v>11750</v>
      </c>
      <c r="X16" s="12" t="s">
        <v>87</v>
      </c>
      <c r="Y16" s="177" t="n">
        <f aca="false">U16*W16</f>
        <v>6854166.66666667</v>
      </c>
      <c r="Z16" s="193" t="n">
        <f aca="false">ROUNDDOWN((Y16/B5),2)</f>
        <v>68.54</v>
      </c>
      <c r="AA16" s="155" t="n">
        <f aca="false">入力シート!D$27</f>
        <v>8.8</v>
      </c>
      <c r="AB16" s="98" t="s">
        <v>136</v>
      </c>
      <c r="AC16" s="98"/>
      <c r="AD16" s="12"/>
      <c r="AE16" s="156" t="n">
        <f aca="false">AA16*B16</f>
        <v>4400000</v>
      </c>
      <c r="AF16" s="179" t="n">
        <f aca="false">AE16/B5</f>
        <v>44</v>
      </c>
      <c r="AG16" s="180" t="s">
        <v>226</v>
      </c>
      <c r="AH16" s="155" t="str">
        <f aca="false">入力シート!C33</f>
        <v>育苗棚（かん水施設あり）</v>
      </c>
      <c r="AI16" s="160" t="n">
        <f aca="false">入力シート!D$33</f>
        <v>2400</v>
      </c>
      <c r="AJ16" s="12" t="s">
        <v>145</v>
      </c>
      <c r="AK16" s="160" t="n">
        <f aca="false">入力シート!F$33</f>
        <v>7</v>
      </c>
      <c r="AL16" s="147" t="s">
        <v>146</v>
      </c>
      <c r="AM16" s="148" t="n">
        <f aca="false">AI16*I5</f>
        <v>12150000</v>
      </c>
      <c r="AN16" s="149" t="n">
        <f aca="false">ROUNDDOWN((AM16/AK16/B$5),2)</f>
        <v>17.35</v>
      </c>
      <c r="AO16" s="181" t="s">
        <v>227</v>
      </c>
    </row>
    <row r="17" s="91" customFormat="true" ht="87" hidden="false" customHeight="true" outlineLevel="0" collapsed="false">
      <c r="A17" s="142"/>
      <c r="B17" s="182"/>
      <c r="C17" s="67"/>
      <c r="D17" s="94"/>
      <c r="E17" s="95"/>
      <c r="F17" s="68"/>
      <c r="G17" s="12"/>
      <c r="H17" s="12"/>
      <c r="I17" s="12"/>
      <c r="J17" s="12"/>
      <c r="K17" s="145"/>
      <c r="L17" s="145"/>
      <c r="M17" s="12"/>
      <c r="N17" s="12"/>
      <c r="O17" s="97"/>
      <c r="P17" s="183"/>
      <c r="Q17" s="12"/>
      <c r="R17" s="118"/>
      <c r="S17" s="98"/>
      <c r="T17" s="145"/>
      <c r="U17" s="244"/>
      <c r="V17" s="12"/>
      <c r="W17" s="245"/>
      <c r="X17" s="12"/>
      <c r="Y17" s="246"/>
      <c r="Z17" s="247"/>
      <c r="AA17" s="248"/>
      <c r="AB17" s="12"/>
      <c r="AC17" s="12"/>
      <c r="AD17" s="12"/>
      <c r="AE17" s="188"/>
      <c r="AF17" s="189"/>
      <c r="AG17" s="180"/>
      <c r="AH17" s="248"/>
      <c r="AI17" s="249"/>
      <c r="AJ17" s="12"/>
      <c r="AK17" s="249"/>
      <c r="AL17" s="147"/>
      <c r="AM17" s="250"/>
      <c r="AN17" s="251"/>
      <c r="AO17" s="181"/>
    </row>
    <row r="18" s="91" customFormat="true" ht="51.75" hidden="false" customHeight="true" outlineLevel="0" collapsed="false">
      <c r="A18" s="153" t="s">
        <v>229</v>
      </c>
      <c r="B18" s="190"/>
      <c r="C18" s="67"/>
      <c r="D18" s="94" t="s">
        <v>230</v>
      </c>
      <c r="E18" s="95"/>
      <c r="F18" s="68"/>
      <c r="G18" s="12"/>
      <c r="H18" s="12"/>
      <c r="I18" s="12"/>
      <c r="J18" s="12"/>
      <c r="K18" s="145"/>
      <c r="L18" s="145"/>
      <c r="M18" s="12"/>
      <c r="N18" s="12"/>
      <c r="O18" s="97"/>
      <c r="P18" s="191" t="n">
        <f aca="false">入力シート!D$16</f>
        <v>2</v>
      </c>
      <c r="Q18" s="12" t="s">
        <v>99</v>
      </c>
      <c r="R18" s="192" t="n">
        <f aca="false">P18/M$3*入力シート!F16</f>
        <v>1.33333333333333</v>
      </c>
      <c r="S18" s="98" t="s">
        <v>231</v>
      </c>
      <c r="T18" s="145" t="s">
        <v>232</v>
      </c>
      <c r="U18" s="116" t="n">
        <f aca="false">R18</f>
        <v>1.33333333333333</v>
      </c>
      <c r="V18" s="12" t="s">
        <v>233</v>
      </c>
      <c r="W18" s="175" t="n">
        <f aca="false">M$2</f>
        <v>11750</v>
      </c>
      <c r="X18" s="12" t="s">
        <v>87</v>
      </c>
      <c r="Y18" s="177" t="n">
        <f aca="false">U18*W18</f>
        <v>15666.6666666667</v>
      </c>
      <c r="Z18" s="193" t="n">
        <f aca="false">ROUNDDOWN((Y18/B$5),2)</f>
        <v>0.15</v>
      </c>
      <c r="AA18" s="155" t="n">
        <f aca="false">入力シート!D$28</f>
        <v>2000</v>
      </c>
      <c r="AB18" s="12" t="s">
        <v>234</v>
      </c>
      <c r="AC18" s="155" t="n">
        <f aca="false">入力シート!F$28</f>
        <v>1</v>
      </c>
      <c r="AD18" s="145" t="s">
        <v>130</v>
      </c>
      <c r="AE18" s="194" t="n">
        <f aca="false">AA18*AC18*入力シート!F16</f>
        <v>10000</v>
      </c>
      <c r="AF18" s="195" t="n">
        <f aca="false">AE18/B5</f>
        <v>0.1</v>
      </c>
      <c r="AG18" s="252" t="s">
        <v>235</v>
      </c>
      <c r="AH18" s="146" t="str">
        <f aca="false">入力シート!C41</f>
        <v>移植用機械</v>
      </c>
      <c r="AI18" s="166" t="n">
        <f aca="false">入力シート!D41</f>
        <v>0</v>
      </c>
      <c r="AJ18" s="12" t="s">
        <v>154</v>
      </c>
      <c r="AK18" s="167" t="n">
        <f aca="false">入力シート!F41</f>
        <v>7</v>
      </c>
      <c r="AL18" s="147" t="s">
        <v>146</v>
      </c>
      <c r="AM18" s="168" t="n">
        <f aca="false">AI18</f>
        <v>0</v>
      </c>
      <c r="AN18" s="149" t="n">
        <f aca="false">ROUNDDOWN((AM18/AK18/B$5),2)</f>
        <v>0</v>
      </c>
      <c r="AO18" s="144" t="s">
        <v>228</v>
      </c>
    </row>
    <row r="19" s="91" customFormat="true" ht="51.75" hidden="false" customHeight="true" outlineLevel="0" collapsed="false">
      <c r="A19" s="153"/>
      <c r="B19" s="190"/>
      <c r="C19" s="67"/>
      <c r="D19" s="94"/>
      <c r="E19" s="95"/>
      <c r="F19" s="68"/>
      <c r="G19" s="12"/>
      <c r="H19" s="12"/>
      <c r="I19" s="12"/>
      <c r="J19" s="12"/>
      <c r="K19" s="145"/>
      <c r="L19" s="145"/>
      <c r="M19" s="12"/>
      <c r="N19" s="12"/>
      <c r="O19" s="97"/>
      <c r="P19" s="95"/>
      <c r="Q19" s="98"/>
      <c r="R19" s="99"/>
      <c r="S19" s="98"/>
      <c r="T19" s="12"/>
      <c r="U19" s="100"/>
      <c r="V19" s="70"/>
      <c r="W19" s="12"/>
      <c r="X19" s="98"/>
      <c r="Y19" s="101"/>
      <c r="Z19" s="102"/>
      <c r="AA19" s="201"/>
      <c r="AB19" s="98"/>
      <c r="AC19" s="98"/>
      <c r="AD19" s="98"/>
      <c r="AE19" s="101"/>
      <c r="AF19" s="101"/>
      <c r="AG19" s="102"/>
      <c r="AH19" s="202"/>
      <c r="AI19" s="103"/>
      <c r="AJ19" s="12"/>
      <c r="AK19" s="12"/>
      <c r="AL19" s="12"/>
      <c r="AM19" s="104"/>
      <c r="AN19" s="143"/>
      <c r="AO19" s="144"/>
    </row>
    <row r="20" s="91" customFormat="true" ht="69" hidden="false" customHeight="false" outlineLevel="0" collapsed="false">
      <c r="A20" s="153" t="s">
        <v>96</v>
      </c>
      <c r="B20" s="203" t="n">
        <f aca="false">B5</f>
        <v>100000</v>
      </c>
      <c r="C20" s="67" t="s">
        <v>70</v>
      </c>
      <c r="D20" s="94" t="s">
        <v>236</v>
      </c>
      <c r="E20" s="95"/>
      <c r="F20" s="151" t="s">
        <v>96</v>
      </c>
      <c r="G20" s="12"/>
      <c r="H20" s="12"/>
      <c r="J20" s="12"/>
      <c r="K20" s="145"/>
      <c r="L20" s="12"/>
      <c r="M20" s="12"/>
      <c r="N20" s="12"/>
      <c r="O20" s="12"/>
      <c r="P20" s="160" t="n">
        <f aca="false">入力シート!D$15</f>
        <v>1700</v>
      </c>
      <c r="Q20" s="12" t="s">
        <v>223</v>
      </c>
      <c r="R20" s="175" t="n">
        <f aca="false">B20/P20</f>
        <v>58.8235294117647</v>
      </c>
      <c r="S20" s="98" t="s">
        <v>224</v>
      </c>
      <c r="T20" s="145" t="s">
        <v>237</v>
      </c>
      <c r="U20" s="176" t="n">
        <f aca="false">R20</f>
        <v>58.8235294117647</v>
      </c>
      <c r="V20" s="12" t="s">
        <v>224</v>
      </c>
      <c r="W20" s="175" t="n">
        <f aca="false">M$2</f>
        <v>11750</v>
      </c>
      <c r="X20" s="12" t="s">
        <v>87</v>
      </c>
      <c r="Y20" s="177" t="n">
        <f aca="false">U20*W20</f>
        <v>691176.470588235</v>
      </c>
      <c r="Z20" s="193" t="n">
        <f aca="false">ROUNDDOWN((Y20/B20),2)</f>
        <v>6.91</v>
      </c>
      <c r="AA20" s="96" t="n">
        <f aca="false">入力シート!D$29</f>
        <v>20</v>
      </c>
      <c r="AB20" s="12" t="s">
        <v>238</v>
      </c>
      <c r="AC20" s="80" t="n">
        <f aca="false">入力シート!F$29</f>
        <v>30</v>
      </c>
      <c r="AD20" s="12" t="s">
        <v>239</v>
      </c>
      <c r="AE20" s="177" t="n">
        <f aca="false">AA20*B20/AC20</f>
        <v>66666.6666666667</v>
      </c>
      <c r="AF20" s="204" t="n">
        <f aca="false">ROUNDDOWN((AE20/B5),2)</f>
        <v>0.66</v>
      </c>
      <c r="AG20" s="205" t="s">
        <v>240</v>
      </c>
      <c r="AH20" s="155" t="str">
        <f aca="false">入力シート!C40</f>
        <v>苗木抜取機</v>
      </c>
      <c r="AI20" s="166" t="n">
        <f aca="false">入力シート!D$40</f>
        <v>600000</v>
      </c>
      <c r="AJ20" s="12" t="s">
        <v>154</v>
      </c>
      <c r="AK20" s="160" t="n">
        <f aca="false">入力シート!F$40</f>
        <v>7</v>
      </c>
      <c r="AL20" s="147" t="s">
        <v>146</v>
      </c>
      <c r="AM20" s="168" t="n">
        <f aca="false">AI20</f>
        <v>600000</v>
      </c>
      <c r="AN20" s="206" t="n">
        <f aca="false">ROUNDDOWN((AM20/AK20/B$5),2)</f>
        <v>0.85</v>
      </c>
      <c r="AO20" s="207" t="s">
        <v>241</v>
      </c>
    </row>
    <row r="21" s="91" customFormat="true" ht="51.75" hidden="false" customHeight="true" outlineLevel="0" collapsed="false">
      <c r="A21" s="153"/>
      <c r="B21" s="208"/>
      <c r="C21" s="67"/>
      <c r="D21" s="94"/>
      <c r="E21" s="95"/>
      <c r="F21" s="68"/>
      <c r="G21" s="12"/>
      <c r="H21" s="12"/>
      <c r="I21" s="12"/>
      <c r="J21" s="12"/>
      <c r="K21" s="145"/>
      <c r="L21" s="12"/>
      <c r="M21" s="12"/>
      <c r="N21" s="12"/>
      <c r="O21" s="97"/>
      <c r="P21" s="95"/>
      <c r="Q21" s="98"/>
      <c r="R21" s="99"/>
      <c r="S21" s="98"/>
      <c r="T21" s="12"/>
      <c r="U21" s="100"/>
      <c r="V21" s="70"/>
      <c r="W21" s="12"/>
      <c r="X21" s="98"/>
      <c r="Y21" s="209"/>
      <c r="Z21" s="210"/>
      <c r="AA21" s="201"/>
      <c r="AB21" s="98"/>
      <c r="AC21" s="98"/>
      <c r="AD21" s="98"/>
      <c r="AE21" s="209"/>
      <c r="AF21" s="209"/>
      <c r="AG21" s="210"/>
      <c r="AH21" s="202"/>
      <c r="AI21" s="103"/>
      <c r="AJ21" s="12"/>
      <c r="AK21" s="12"/>
      <c r="AL21" s="12"/>
      <c r="AM21" s="104"/>
      <c r="AN21" s="143"/>
      <c r="AO21" s="144"/>
    </row>
    <row r="22" s="91" customFormat="true" ht="51.75" hidden="false" customHeight="true" outlineLevel="0" collapsed="false">
      <c r="A22" s="142"/>
      <c r="B22" s="12"/>
      <c r="C22" s="67"/>
      <c r="D22" s="94"/>
      <c r="E22" s="95"/>
      <c r="F22" s="68"/>
      <c r="G22" s="12"/>
      <c r="H22" s="12"/>
      <c r="I22" s="12"/>
      <c r="J22" s="12"/>
      <c r="K22" s="12"/>
      <c r="L22" s="12"/>
      <c r="M22" s="12"/>
      <c r="N22" s="12"/>
      <c r="O22" s="97"/>
      <c r="P22" s="95"/>
      <c r="Q22" s="98"/>
      <c r="R22" s="99"/>
      <c r="S22" s="98"/>
      <c r="T22" s="12"/>
      <c r="U22" s="100"/>
      <c r="V22" s="70"/>
      <c r="W22" s="12"/>
      <c r="X22" s="98"/>
      <c r="Y22" s="101"/>
      <c r="Z22" s="102"/>
      <c r="AA22" s="201"/>
      <c r="AB22" s="98"/>
      <c r="AC22" s="98"/>
      <c r="AD22" s="98"/>
      <c r="AE22" s="101"/>
      <c r="AF22" s="101"/>
      <c r="AG22" s="102"/>
      <c r="AH22" s="146" t="str">
        <f aca="false">入力シート!C42</f>
        <v>（追加機械）</v>
      </c>
      <c r="AI22" s="146" t="n">
        <f aca="false">入力シート!D42</f>
        <v>0</v>
      </c>
      <c r="AJ22" s="12" t="s">
        <v>154</v>
      </c>
      <c r="AK22" s="146" t="n">
        <f aca="false">入力シート!F42</f>
        <v>7</v>
      </c>
      <c r="AL22" s="147" t="s">
        <v>146</v>
      </c>
      <c r="AM22" s="168" t="n">
        <f aca="false">AI22</f>
        <v>0</v>
      </c>
      <c r="AN22" s="149" t="n">
        <f aca="false">ROUNDDOWN((AM22/AK22/B$5),2)</f>
        <v>0</v>
      </c>
      <c r="AO22" s="144" t="s">
        <v>242</v>
      </c>
    </row>
    <row r="23" s="91" customFormat="true" ht="29.25" hidden="false" customHeight="true" outlineLevel="0" collapsed="false">
      <c r="A23" s="153" t="s">
        <v>243</v>
      </c>
      <c r="B23" s="12"/>
      <c r="C23" s="67"/>
      <c r="D23" s="94" t="s">
        <v>244</v>
      </c>
      <c r="E23" s="95"/>
      <c r="F23" s="68"/>
      <c r="G23" s="12"/>
      <c r="H23" s="12"/>
      <c r="I23" s="12"/>
      <c r="J23" s="12"/>
      <c r="K23" s="12"/>
      <c r="L23" s="12"/>
      <c r="M23" s="12"/>
      <c r="N23" s="12"/>
      <c r="O23" s="97"/>
      <c r="P23" s="80" t="n">
        <f aca="false">入力シート!D$17</f>
        <v>30</v>
      </c>
      <c r="Q23" s="12" t="s">
        <v>103</v>
      </c>
      <c r="R23" s="162" t="n">
        <f aca="false">P23/60/M$3*30*入力シート!F17</f>
        <v>16</v>
      </c>
      <c r="S23" s="98" t="s">
        <v>224</v>
      </c>
      <c r="T23" s="145" t="s">
        <v>245</v>
      </c>
      <c r="U23" s="176" t="n">
        <f aca="false">R23</f>
        <v>16</v>
      </c>
      <c r="V23" s="70" t="s">
        <v>224</v>
      </c>
      <c r="W23" s="175" t="n">
        <f aca="false">M$2</f>
        <v>11750</v>
      </c>
      <c r="X23" s="12" t="s">
        <v>87</v>
      </c>
      <c r="Y23" s="177" t="n">
        <f aca="false">U23*W23</f>
        <v>188000</v>
      </c>
      <c r="Z23" s="204" t="n">
        <f aca="false">ROUNDDOWN((Y23/B$5),2)</f>
        <v>1.88</v>
      </c>
      <c r="AA23" s="100"/>
      <c r="AB23" s="98"/>
      <c r="AC23" s="98"/>
      <c r="AD23" s="98"/>
      <c r="AE23" s="101"/>
      <c r="AF23" s="101"/>
      <c r="AG23" s="102"/>
      <c r="AH23" s="146" t="str">
        <f aca="false">入力シート!C43</f>
        <v>（追加機械）</v>
      </c>
      <c r="AI23" s="146" t="n">
        <f aca="false">入力シート!D43</f>
        <v>0</v>
      </c>
      <c r="AJ23" s="12" t="s">
        <v>154</v>
      </c>
      <c r="AK23" s="146" t="n">
        <f aca="false">入力シート!F43</f>
        <v>7</v>
      </c>
      <c r="AL23" s="147" t="s">
        <v>146</v>
      </c>
      <c r="AM23" s="168" t="n">
        <f aca="false">AI23</f>
        <v>0</v>
      </c>
      <c r="AN23" s="149" t="n">
        <f aca="false">ROUNDDOWN((AM23/AK23/B$5),2)</f>
        <v>0</v>
      </c>
      <c r="AO23" s="144" t="s">
        <v>242</v>
      </c>
    </row>
    <row r="24" s="91" customFormat="true" ht="74.25" hidden="false" customHeight="true" outlineLevel="0" collapsed="false">
      <c r="A24" s="153" t="s">
        <v>246</v>
      </c>
      <c r="B24" s="12"/>
      <c r="C24" s="67"/>
      <c r="D24" s="94" t="s">
        <v>247</v>
      </c>
      <c r="E24" s="95"/>
      <c r="F24" s="68"/>
      <c r="G24" s="12"/>
      <c r="H24" s="12"/>
      <c r="I24" s="12"/>
      <c r="J24" s="12"/>
      <c r="K24" s="12"/>
      <c r="L24" s="12"/>
      <c r="M24" s="12"/>
      <c r="N24" s="12"/>
      <c r="O24" s="97"/>
      <c r="P24" s="80" t="n">
        <f aca="false">入力シート!D$18</f>
        <v>10</v>
      </c>
      <c r="Q24" s="12" t="s">
        <v>103</v>
      </c>
      <c r="R24" s="162" t="n">
        <f aca="false">P24/60/M$3*30*入力シート!F18</f>
        <v>2.66666666666667</v>
      </c>
      <c r="S24" s="98" t="s">
        <v>224</v>
      </c>
      <c r="T24" s="145" t="s">
        <v>248</v>
      </c>
      <c r="U24" s="211" t="n">
        <f aca="false">R24</f>
        <v>2.66666666666667</v>
      </c>
      <c r="V24" s="70" t="s">
        <v>224</v>
      </c>
      <c r="W24" s="175" t="n">
        <f aca="false">M$2</f>
        <v>11750</v>
      </c>
      <c r="X24" s="12" t="s">
        <v>87</v>
      </c>
      <c r="Y24" s="177" t="n">
        <f aca="false">U24*W24</f>
        <v>31333.3333333333</v>
      </c>
      <c r="Z24" s="204" t="n">
        <f aca="false">ROUNDDOWN((Y24/B20),2)</f>
        <v>0.31</v>
      </c>
      <c r="AA24" s="100"/>
      <c r="AB24" s="98"/>
      <c r="AC24" s="98"/>
      <c r="AD24" s="98"/>
      <c r="AE24" s="209"/>
      <c r="AF24" s="209"/>
      <c r="AG24" s="210"/>
      <c r="AH24" s="146" t="str">
        <f aca="false">入力シート!C44</f>
        <v>（追加機械）</v>
      </c>
      <c r="AI24" s="146" t="n">
        <f aca="false">入力シート!D44</f>
        <v>0</v>
      </c>
      <c r="AJ24" s="12" t="s">
        <v>154</v>
      </c>
      <c r="AK24" s="146" t="n">
        <f aca="false">入力シート!F44</f>
        <v>7</v>
      </c>
      <c r="AL24" s="147" t="s">
        <v>146</v>
      </c>
      <c r="AM24" s="168" t="n">
        <f aca="false">AI24</f>
        <v>0</v>
      </c>
      <c r="AN24" s="149" t="n">
        <f aca="false">ROUNDDOWN((AM24/AK24/B$5),2)</f>
        <v>0</v>
      </c>
      <c r="AO24" s="144" t="s">
        <v>242</v>
      </c>
    </row>
    <row r="25" s="91" customFormat="true" ht="29.25" hidden="false" customHeight="true" outlineLevel="0" collapsed="false">
      <c r="A25" s="153"/>
      <c r="B25" s="145"/>
      <c r="C25" s="67"/>
      <c r="D25" s="94"/>
      <c r="E25" s="95"/>
      <c r="F25" s="68"/>
      <c r="G25" s="12"/>
      <c r="H25" s="12"/>
      <c r="I25" s="12"/>
      <c r="J25" s="12"/>
      <c r="K25" s="12"/>
      <c r="L25" s="12"/>
      <c r="M25" s="12"/>
      <c r="N25" s="12"/>
      <c r="O25" s="97"/>
      <c r="P25" s="95"/>
      <c r="Q25" s="98"/>
      <c r="R25" s="99"/>
      <c r="S25" s="98"/>
      <c r="T25" s="12"/>
      <c r="U25" s="100"/>
      <c r="V25" s="70"/>
      <c r="W25" s="12"/>
      <c r="X25" s="98"/>
      <c r="Y25" s="101"/>
      <c r="Z25" s="102"/>
      <c r="AA25" s="100"/>
      <c r="AB25" s="98"/>
      <c r="AC25" s="98"/>
      <c r="AD25" s="98"/>
      <c r="AE25" s="209"/>
      <c r="AF25" s="209"/>
      <c r="AG25" s="210"/>
      <c r="AH25" s="146" t="str">
        <f aca="false">入力シート!C45</f>
        <v>（追加機械）</v>
      </c>
      <c r="AI25" s="146" t="n">
        <f aca="false">入力シート!D45</f>
        <v>0</v>
      </c>
      <c r="AJ25" s="12" t="s">
        <v>154</v>
      </c>
      <c r="AK25" s="146" t="n">
        <f aca="false">入力シート!F45</f>
        <v>7</v>
      </c>
      <c r="AL25" s="147" t="s">
        <v>146</v>
      </c>
      <c r="AM25" s="168" t="n">
        <f aca="false">AI25</f>
        <v>0</v>
      </c>
      <c r="AN25" s="149" t="n">
        <f aca="false">ROUNDDOWN((AM25/AK25/B$5),2)</f>
        <v>0</v>
      </c>
      <c r="AO25" s="144" t="s">
        <v>242</v>
      </c>
    </row>
    <row r="26" s="91" customFormat="true" ht="29.25" hidden="false" customHeight="true" outlineLevel="0" collapsed="false">
      <c r="A26" s="153"/>
      <c r="B26" s="145"/>
      <c r="C26" s="67"/>
      <c r="D26" s="94"/>
      <c r="E26" s="95"/>
      <c r="F26" s="68"/>
      <c r="G26" s="12"/>
      <c r="H26" s="12"/>
      <c r="I26" s="12"/>
      <c r="J26" s="12"/>
      <c r="K26" s="12"/>
      <c r="L26" s="12"/>
      <c r="M26" s="12"/>
      <c r="N26" s="12"/>
      <c r="O26" s="97"/>
      <c r="P26" s="95"/>
      <c r="Q26" s="98"/>
      <c r="R26" s="99"/>
      <c r="S26" s="98"/>
      <c r="T26" s="12"/>
      <c r="U26" s="100"/>
      <c r="V26" s="70"/>
      <c r="W26" s="12"/>
      <c r="X26" s="98"/>
      <c r="Y26" s="101"/>
      <c r="Z26" s="102"/>
      <c r="AA26" s="100"/>
      <c r="AB26" s="98"/>
      <c r="AC26" s="98"/>
      <c r="AD26" s="98"/>
      <c r="AE26" s="209"/>
      <c r="AF26" s="209"/>
      <c r="AG26" s="210"/>
      <c r="AH26" s="253"/>
      <c r="AI26" s="253"/>
      <c r="AJ26" s="12"/>
      <c r="AK26" s="253"/>
      <c r="AL26" s="147"/>
      <c r="AM26" s="254"/>
      <c r="AN26" s="255"/>
      <c r="AO26" s="144"/>
    </row>
    <row r="27" s="91" customFormat="true" ht="41.25" hidden="false" customHeight="true" outlineLevel="0" collapsed="false">
      <c r="A27" s="153"/>
      <c r="B27" s="145"/>
      <c r="C27" s="67"/>
      <c r="D27" s="94"/>
      <c r="E27" s="95"/>
      <c r="F27" s="68"/>
      <c r="G27" s="12"/>
      <c r="H27" s="12"/>
      <c r="I27" s="12"/>
      <c r="J27" s="12"/>
      <c r="K27" s="12"/>
      <c r="L27" s="12"/>
      <c r="M27" s="12"/>
      <c r="N27" s="12"/>
      <c r="O27" s="97"/>
      <c r="P27" s="95"/>
      <c r="Q27" s="98"/>
      <c r="R27" s="99"/>
      <c r="S27" s="98"/>
      <c r="T27" s="12"/>
      <c r="U27" s="100"/>
      <c r="V27" s="70"/>
      <c r="W27" s="12"/>
      <c r="X27" s="98"/>
      <c r="Y27" s="101"/>
      <c r="Z27" s="102"/>
      <c r="AA27" s="100"/>
      <c r="AB27" s="98"/>
      <c r="AC27" s="98"/>
      <c r="AD27" s="98"/>
      <c r="AE27" s="209"/>
      <c r="AF27" s="209"/>
      <c r="AG27" s="210"/>
      <c r="AH27" s="253"/>
      <c r="AI27" s="253"/>
      <c r="AJ27" s="12"/>
      <c r="AK27" s="253"/>
      <c r="AL27" s="147"/>
      <c r="AM27" s="254"/>
      <c r="AN27" s="255"/>
      <c r="AO27" s="144"/>
    </row>
    <row r="28" s="91" customFormat="true" ht="41.25" hidden="false" customHeight="true" outlineLevel="0" collapsed="false">
      <c r="A28" s="153"/>
      <c r="B28" s="145"/>
      <c r="C28" s="67"/>
      <c r="D28" s="94"/>
      <c r="E28" s="95"/>
      <c r="F28" s="68"/>
      <c r="G28" s="12"/>
      <c r="H28" s="12"/>
      <c r="I28" s="12"/>
      <c r="J28" s="12"/>
      <c r="K28" s="12"/>
      <c r="L28" s="12"/>
      <c r="M28" s="12"/>
      <c r="N28" s="12"/>
      <c r="O28" s="97"/>
      <c r="P28" s="95"/>
      <c r="Q28" s="98"/>
      <c r="R28" s="99"/>
      <c r="S28" s="98"/>
      <c r="T28" s="12"/>
      <c r="U28" s="100"/>
      <c r="V28" s="70"/>
      <c r="W28" s="12"/>
      <c r="X28" s="98"/>
      <c r="Y28" s="101"/>
      <c r="Z28" s="102"/>
      <c r="AA28" s="100"/>
      <c r="AB28" s="98"/>
      <c r="AC28" s="98"/>
      <c r="AD28" s="98"/>
      <c r="AE28" s="209"/>
      <c r="AF28" s="209"/>
      <c r="AG28" s="210"/>
      <c r="AH28" s="253"/>
      <c r="AI28" s="253"/>
      <c r="AJ28" s="12"/>
      <c r="AK28" s="253"/>
      <c r="AL28" s="147"/>
      <c r="AM28" s="254"/>
      <c r="AN28" s="255"/>
      <c r="AO28" s="144"/>
    </row>
    <row r="29" s="91" customFormat="true" ht="29.25" hidden="false" customHeight="true" outlineLevel="0" collapsed="false">
      <c r="A29" s="153"/>
      <c r="B29" s="145"/>
      <c r="C29" s="67"/>
      <c r="D29" s="94"/>
      <c r="E29" s="95"/>
      <c r="F29" s="68"/>
      <c r="G29" s="12"/>
      <c r="H29" s="12"/>
      <c r="I29" s="12"/>
      <c r="J29" s="12"/>
      <c r="K29" s="12"/>
      <c r="L29" s="12"/>
      <c r="M29" s="12"/>
      <c r="N29" s="12"/>
      <c r="O29" s="97"/>
      <c r="P29" s="95"/>
      <c r="Q29" s="98"/>
      <c r="R29" s="99"/>
      <c r="S29" s="98"/>
      <c r="T29" s="12"/>
      <c r="U29" s="100"/>
      <c r="V29" s="70"/>
      <c r="W29" s="12"/>
      <c r="X29" s="98"/>
      <c r="Y29" s="101"/>
      <c r="Z29" s="102"/>
      <c r="AA29" s="100"/>
      <c r="AB29" s="98"/>
      <c r="AC29" s="98"/>
      <c r="AD29" s="98"/>
      <c r="AE29" s="209"/>
      <c r="AF29" s="209"/>
      <c r="AG29" s="210"/>
      <c r="AH29" s="253"/>
      <c r="AI29" s="253"/>
      <c r="AJ29" s="12"/>
      <c r="AK29" s="253"/>
      <c r="AL29" s="147"/>
      <c r="AM29" s="254"/>
      <c r="AN29" s="255"/>
      <c r="AO29" s="144"/>
    </row>
    <row r="30" s="214" customFormat="true" ht="29.25" hidden="false" customHeight="true" outlineLevel="0" collapsed="false">
      <c r="A30" s="213"/>
      <c r="C30" s="215"/>
      <c r="D30" s="216"/>
      <c r="E30" s="217"/>
      <c r="F30" s="218"/>
      <c r="O30" s="219"/>
      <c r="P30" s="217"/>
      <c r="Q30" s="220"/>
      <c r="R30" s="221"/>
      <c r="S30" s="220"/>
      <c r="U30" s="222"/>
      <c r="V30" s="223"/>
      <c r="X30" s="220"/>
      <c r="Y30" s="224"/>
      <c r="Z30" s="225"/>
      <c r="AA30" s="222"/>
      <c r="AB30" s="220"/>
      <c r="AC30" s="220"/>
      <c r="AD30" s="220"/>
      <c r="AE30" s="224"/>
      <c r="AF30" s="224"/>
      <c r="AG30" s="225"/>
      <c r="AH30" s="222"/>
      <c r="AI30" s="226"/>
      <c r="AM30" s="227"/>
      <c r="AN30" s="228"/>
      <c r="AO30" s="229"/>
    </row>
    <row r="31" s="91" customFormat="true" ht="29.25" hidden="false" customHeight="true" outlineLevel="0" collapsed="false">
      <c r="A31" s="142"/>
      <c r="B31" s="12"/>
      <c r="C31" s="67"/>
      <c r="D31" s="94"/>
      <c r="E31" s="95"/>
      <c r="F31" s="68"/>
      <c r="G31" s="12"/>
      <c r="H31" s="12"/>
      <c r="I31" s="12"/>
      <c r="J31" s="12"/>
      <c r="K31" s="12"/>
      <c r="L31" s="12"/>
      <c r="M31" s="12"/>
      <c r="N31" s="12"/>
      <c r="O31" s="97"/>
      <c r="P31" s="95"/>
      <c r="Q31" s="98"/>
      <c r="S31" s="98"/>
      <c r="U31" s="100"/>
      <c r="V31" s="70"/>
      <c r="W31" s="12"/>
      <c r="X31" s="98"/>
      <c r="Y31" s="101"/>
      <c r="Z31" s="102"/>
      <c r="AA31" s="100"/>
      <c r="AB31" s="98"/>
      <c r="AC31" s="98"/>
      <c r="AD31" s="98"/>
      <c r="AE31" s="101"/>
      <c r="AF31" s="101"/>
      <c r="AG31" s="102"/>
      <c r="AH31" s="100"/>
      <c r="AI31" s="103"/>
      <c r="AJ31" s="12"/>
      <c r="AK31" s="12"/>
      <c r="AL31" s="12"/>
      <c r="AM31" s="104"/>
      <c r="AN31" s="143"/>
      <c r="AO31" s="230" t="n">
        <f aca="false">R32</f>
        <v>662.156862745098</v>
      </c>
    </row>
    <row r="32" s="91" customFormat="true" ht="29.25" hidden="false" customHeight="true" outlineLevel="0" collapsed="false">
      <c r="A32" s="142"/>
      <c r="B32" s="12"/>
      <c r="C32" s="67"/>
      <c r="D32" s="94"/>
      <c r="E32" s="95"/>
      <c r="F32" s="68"/>
      <c r="G32" s="12"/>
      <c r="H32" s="12"/>
      <c r="I32" s="12"/>
      <c r="J32" s="12"/>
      <c r="K32" s="12"/>
      <c r="L32" s="12"/>
      <c r="M32" s="12"/>
      <c r="N32" s="12"/>
      <c r="O32" s="97"/>
      <c r="P32" s="95"/>
      <c r="Q32" s="98"/>
      <c r="R32" s="256" t="n">
        <f aca="false">R16+R20+R23+R24+SUM(R18:R18)</f>
        <v>662.156862745098</v>
      </c>
      <c r="S32" s="232" t="s">
        <v>224</v>
      </c>
      <c r="T32" s="12"/>
      <c r="U32" s="100"/>
      <c r="V32" s="70"/>
      <c r="W32" s="12"/>
      <c r="X32" s="98"/>
      <c r="Y32" s="233" t="n">
        <f aca="false">SUM(Y8:Y30)</f>
        <v>7780343.1372549</v>
      </c>
      <c r="Z32" s="234" t="n">
        <f aca="false">SUM(Z8:Z30)</f>
        <v>77.79</v>
      </c>
      <c r="AA32" s="100"/>
      <c r="AB32" s="98"/>
      <c r="AC32" s="98"/>
      <c r="AD32" s="98"/>
      <c r="AE32" s="233" t="n">
        <f aca="false">SUM(AE8:AE30)</f>
        <v>16607916.6666667</v>
      </c>
      <c r="AF32" s="233" t="n">
        <f aca="false">SUM(AF8:AF30)</f>
        <v>75.2153571428571</v>
      </c>
      <c r="AG32" s="102"/>
      <c r="AH32" s="100"/>
      <c r="AI32" s="103"/>
      <c r="AJ32" s="12"/>
      <c r="AK32" s="12"/>
      <c r="AL32" s="12"/>
      <c r="AM32" s="233" t="n">
        <f aca="false">SUM(AM8:AM30)</f>
        <v>12750000</v>
      </c>
      <c r="AN32" s="234" t="n">
        <f aca="false">SUM(AN8:AN30)</f>
        <v>18.2</v>
      </c>
      <c r="AO32" s="235" t="n">
        <f aca="false">Y32+AE32+AM32</f>
        <v>37138259.8039216</v>
      </c>
    </row>
    <row r="33" s="91" customFormat="true" ht="29.25" hidden="false" customHeight="true" outlineLevel="0" collapsed="false">
      <c r="A33" s="213"/>
      <c r="B33" s="214"/>
      <c r="C33" s="215"/>
      <c r="D33" s="216"/>
      <c r="E33" s="217"/>
      <c r="F33" s="218"/>
      <c r="G33" s="214"/>
      <c r="H33" s="214"/>
      <c r="I33" s="214"/>
      <c r="J33" s="214"/>
      <c r="K33" s="214"/>
      <c r="L33" s="214"/>
      <c r="M33" s="214"/>
      <c r="N33" s="214"/>
      <c r="O33" s="219"/>
      <c r="P33" s="217"/>
      <c r="Q33" s="220"/>
      <c r="R33" s="221"/>
      <c r="S33" s="220"/>
      <c r="T33" s="214"/>
      <c r="U33" s="222"/>
      <c r="V33" s="223"/>
      <c r="W33" s="214"/>
      <c r="X33" s="220"/>
      <c r="Y33" s="224"/>
      <c r="Z33" s="225"/>
      <c r="AA33" s="222"/>
      <c r="AB33" s="220"/>
      <c r="AC33" s="220"/>
      <c r="AD33" s="220"/>
      <c r="AE33" s="224"/>
      <c r="AF33" s="224"/>
      <c r="AG33" s="225"/>
      <c r="AH33" s="222"/>
      <c r="AI33" s="226"/>
      <c r="AJ33" s="214"/>
      <c r="AK33" s="214"/>
      <c r="AL33" s="214"/>
      <c r="AM33" s="227"/>
      <c r="AN33" s="228"/>
      <c r="AO33" s="236" t="n">
        <f aca="false">Z32+AF32+AN32</f>
        <v>171.205357142857</v>
      </c>
    </row>
    <row r="34" customFormat="false" ht="29.25" hidden="false" customHeight="true" outlineLevel="0" collapsed="false">
      <c r="A34" s="66"/>
      <c r="C34" s="67"/>
    </row>
    <row r="35" customFormat="false" ht="29.25" hidden="false" customHeight="true" outlineLevel="0" collapsed="false">
      <c r="A35" s="66"/>
      <c r="C35" s="67"/>
      <c r="AH35" s="237" t="s">
        <v>249</v>
      </c>
      <c r="AP35" s="238" t="s">
        <v>250</v>
      </c>
      <c r="AQ35" s="238" t="s">
        <v>251</v>
      </c>
      <c r="AR35" s="238" t="s">
        <v>252</v>
      </c>
      <c r="AS35" s="238" t="s">
        <v>181</v>
      </c>
      <c r="AT35" s="238" t="s">
        <v>182</v>
      </c>
      <c r="AU35" s="238" t="s">
        <v>110</v>
      </c>
      <c r="AV35" s="238" t="s">
        <v>183</v>
      </c>
      <c r="AW35" s="238" t="s">
        <v>253</v>
      </c>
    </row>
    <row r="36" s="12" customFormat="true" ht="29.25" hidden="false" customHeight="true" outlineLevel="0" collapsed="false">
      <c r="A36" s="66"/>
      <c r="C36" s="67"/>
      <c r="AH36" s="237" t="s">
        <v>254</v>
      </c>
      <c r="AP36" s="239" t="n">
        <f aca="false">B5</f>
        <v>100000</v>
      </c>
      <c r="AQ36" s="238" t="n">
        <f aca="false">B4</f>
        <v>0.2</v>
      </c>
      <c r="AR36" s="238" t="n">
        <f aca="false">B6</f>
        <v>500000</v>
      </c>
      <c r="AS36" s="239" t="n">
        <f aca="false">R32</f>
        <v>662.156862745098</v>
      </c>
      <c r="AT36" s="240" t="n">
        <f aca="false">Z32</f>
        <v>77.79</v>
      </c>
      <c r="AU36" s="240" t="n">
        <f aca="false">AF32</f>
        <v>75.2153571428571</v>
      </c>
      <c r="AV36" s="240" t="n">
        <f aca="false">AN32</f>
        <v>18.2</v>
      </c>
      <c r="AW36" s="241" t="n">
        <f aca="false">AO33</f>
        <v>171.205357142857</v>
      </c>
    </row>
    <row r="37" s="12" customFormat="true" ht="29.25" hidden="false" customHeight="true" outlineLevel="0" collapsed="false">
      <c r="A37" s="66"/>
      <c r="C37" s="67"/>
    </row>
  </sheetData>
  <mergeCells count="4">
    <mergeCell ref="P4:T5"/>
    <mergeCell ref="U4:Z5"/>
    <mergeCell ref="AA4:AG5"/>
    <mergeCell ref="AH4:AN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31</TotalTime>
  <Application>LibreOffice/7.1.3.2$Windows_X86_64 LibreOffice_project/47f78053abe362b9384784d31a6e56f8511eb1c1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Kabe</dc:creator>
  <dc:description/>
  <dc:language>ja-JP</dc:language>
  <cp:lastModifiedBy/>
  <cp:lastPrinted>2020-09-02T10:02:18Z</cp:lastPrinted>
  <dcterms:modified xsi:type="dcterms:W3CDTF">2021-09-22T13:36:16Z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